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1_lista" sheetId="2" state="visible" r:id="rId4"/>
    <sheet name="2_plantminer" sheetId="3" state="visible" r:id="rId5"/>
    <sheet name="3_resultado" sheetId="4" state="visible" r:id="rId6"/>
    <sheet name="4_resumo" sheetId="5" state="visible" r:id="rId7"/>
  </sheets>
  <definedNames>
    <definedName function="false" hidden="true" localSheetId="3" name="_xlnm._FilterDatabase" vbProcedure="false">3_resultado!$A$2:$R$242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M3" authorId="0">
      <text>
        <r>
          <rPr>
            <sz val="10"/>
            <rFont val="Arial"/>
            <family val="2"/>
          </rPr>
          <t xml:space="preserve">Nome aceito que você vai usar (sem autor). Se o Plantminer estiver certo, copie a coluna C.</t>
        </r>
      </text>
    </comment>
    <comment ref="O3" authorId="0">
      <text>
        <r>
          <rPr>
            <sz val="10"/>
            <rFont val="Arial"/>
            <family val="2"/>
          </rPr>
          <t xml:space="preserve">Ex.: Plantminer (Flora 2024) ou Flora e Funga do Brasil</t>
        </r>
      </text>
    </comment>
  </commentList>
</comments>
</file>

<file path=xl/sharedStrings.xml><?xml version="1.0" encoding="utf-8"?>
<sst xmlns="http://schemas.openxmlformats.org/spreadsheetml/2006/main" count="1111" uniqueCount="378">
  <si>
    <t xml:space="preserve">Padronização de nomes científicos no Excel — Plantminer + Flora e Funga do Brasil</t>
  </si>
  <si>
    <t xml:space="preserve">FGD921 · Dendrologia Tropical · LEDT/UFAM · Lista: Oliveira &amp; Amaral (2004), adaptada para a prática</t>
  </si>
  <si>
    <t xml:space="preserve">Passo a passo (detalhes no tutorial do site: ledtufam.github.io › R Lab › Padronização de nomes no Excel)</t>
  </si>
  <si>
    <t xml:space="preserve">1. Aba '1_lista': a lista original. A coluna 'nome_busca' (verde) já sai limpa: sem espaços sobrando e sem cf./aff.</t>
  </si>
  <si>
    <t xml:space="preserve">2. Copie a coluna 'nome_busca' (sem o cabeçalho) e cole no Plantminer (www.plantminer.com, aba Brazilian Flora 2020).</t>
  </si>
  <si>
    <t xml:space="preserve">   Deixe marcadas 'Replace synonyms' e 'Correct misspelled names'; marque também Life form, Occurrence, Establishment e Domain. Clique em 'Process list'.</t>
  </si>
  <si>
    <t xml:space="preserve">3. Baixe o resultado em 'Semicolon-delimited'. No Excel: Dados &gt; Obter Dados &gt; De Texto/CSV, Origem do arquivo = 65001: Unicode (UTF-8).</t>
  </si>
  <si>
    <t xml:space="preserve">   Clique na setinha de 'Carregar' &gt; 'Carregar para...' &gt; Planilha existente &gt; célula A1 da aba '2_plantminer'.</t>
  </si>
  <si>
    <t xml:space="preserve">4. A aba '3_resultado' busca sozinha o resultado de cada nome e classifica a situação. Filtre pela coluna 'situação'.</t>
  </si>
  <si>
    <t xml:space="preserve">5. Para cada nome com problema, consulte a Flora e Funga do Brasil (floradobrasil.jbrj.gov.br/consulta) e preencha as colunas amarelas.</t>
  </si>
  <si>
    <t xml:space="preserve">6. A aba '4_resumo' responde às perguntas da prática.</t>
  </si>
  <si>
    <t xml:space="preserve">Legenda</t>
  </si>
  <si>
    <t xml:space="preserve">Verde-claro = fórmula (não apague). Amarelo = você preenche. Cinza (linha 1 da aba 3) = nome da coluna do Plantminer usada na fórmula.</t>
  </si>
  <si>
    <t xml:space="preserve">Observações</t>
  </si>
  <si>
    <t xml:space="preserve">O Plantminer usa uma cópia da Flora e Funga do Brasil de 17/01/2024. A Flora e Funga on-line é a referência final: confira nela os casos com problema.</t>
  </si>
  <si>
    <t xml:space="preserve">Registre sempre a base e a data da consulta (colunas 'fonte' e 'data').</t>
  </si>
  <si>
    <t xml:space="preserve">familia</t>
  </si>
  <si>
    <t xml:space="preserve">nome_cientifico</t>
  </si>
  <si>
    <t xml:space="preserve">rank</t>
  </si>
  <si>
    <t xml:space="preserve">status</t>
  </si>
  <si>
    <t xml:space="preserve">habito</t>
  </si>
  <si>
    <t xml:space="preserve">nome_limpo</t>
  </si>
  <si>
    <t xml:space="preserve">nome_busca</t>
  </si>
  <si>
    <t xml:space="preserve">nome_limpo = ARRUMAR(nome_cientifico): tira espaços no início, no fim e duplos.</t>
  </si>
  <si>
    <t xml:space="preserve">Anacardiaceae</t>
  </si>
  <si>
    <t xml:space="preserve">Anacardium giganteum</t>
  </si>
  <si>
    <t xml:space="preserve">espécie</t>
  </si>
  <si>
    <t xml:space="preserve">árvore</t>
  </si>
  <si>
    <t xml:space="preserve">nome_busca = nome sem cf./aff. (espécies); gênero ou família quando a identificação parou aí; vazio para indeterminadas.</t>
  </si>
  <si>
    <t xml:space="preserve">Astronium </t>
  </si>
  <si>
    <t xml:space="preserve">gênero</t>
  </si>
  <si>
    <t xml:space="preserve">sp.</t>
  </si>
  <si>
    <t xml:space="preserve">Copie G2:G241 e cole no Plantminer (um nome por linha).</t>
  </si>
  <si>
    <t xml:space="preserve">Annonaceae</t>
  </si>
  <si>
    <t xml:space="preserve">Duguetia chrysea</t>
  </si>
  <si>
    <t xml:space="preserve">Duguetia surinamensis</t>
  </si>
  <si>
    <t xml:space="preserve">Ephedranthus amazonicus</t>
  </si>
  <si>
    <t xml:space="preserve">Guatteria discolor</t>
  </si>
  <si>
    <t xml:space="preserve">Guatteria olivacea</t>
  </si>
  <si>
    <t xml:space="preserve">Rollinia insignis</t>
  </si>
  <si>
    <t xml:space="preserve">Xylopia brasiliensis</t>
  </si>
  <si>
    <t xml:space="preserve">Duguetia </t>
  </si>
  <si>
    <t xml:space="preserve">Guatteria </t>
  </si>
  <si>
    <t xml:space="preserve">Xylopia </t>
  </si>
  <si>
    <t xml:space="preserve">Apocynaceae</t>
  </si>
  <si>
    <t xml:space="preserve">Aspidosperma album</t>
  </si>
  <si>
    <t xml:space="preserve">Aspidosperma carapanauba</t>
  </si>
  <si>
    <t xml:space="preserve">Geissospermum argenteum</t>
  </si>
  <si>
    <t xml:space="preserve">Arecaceae</t>
  </si>
  <si>
    <t xml:space="preserve">Oenocarpus bacaba</t>
  </si>
  <si>
    <t xml:space="preserve">palmeira</t>
  </si>
  <si>
    <t xml:space="preserve">Syagrus inajai</t>
  </si>
  <si>
    <t xml:space="preserve">Bignoniaceae</t>
  </si>
  <si>
    <t xml:space="preserve">Jacaranda copaia</t>
  </si>
  <si>
    <t xml:space="preserve">Bombacaceae</t>
  </si>
  <si>
    <t xml:space="preserve">Scleronema micranthum</t>
  </si>
  <si>
    <t xml:space="preserve">Boraginaceae</t>
  </si>
  <si>
    <t xml:space="preserve">Cordia fallax</t>
  </si>
  <si>
    <t xml:space="preserve">Burseraceae</t>
  </si>
  <si>
    <t xml:space="preserve">Protium apiculatum</t>
  </si>
  <si>
    <t xml:space="preserve">Protium cf. carnosum</t>
  </si>
  <si>
    <t xml:space="preserve">cf.</t>
  </si>
  <si>
    <t xml:space="preserve">Protium cf. decandrum</t>
  </si>
  <si>
    <t xml:space="preserve">Protium cf. polybotryum</t>
  </si>
  <si>
    <t xml:space="preserve">Protium guianense</t>
  </si>
  <si>
    <t xml:space="preserve">Protium hebetatum</t>
  </si>
  <si>
    <t xml:space="preserve">Protium insigne</t>
  </si>
  <si>
    <t xml:space="preserve">Protium strumosum</t>
  </si>
  <si>
    <t xml:space="preserve">Protium trifoliolatum</t>
  </si>
  <si>
    <t xml:space="preserve">Tetragastris cf. altissima</t>
  </si>
  <si>
    <t xml:space="preserve">Caesalpiniaceae</t>
  </si>
  <si>
    <t xml:space="preserve">Bauhinia alata</t>
  </si>
  <si>
    <t xml:space="preserve">liana</t>
  </si>
  <si>
    <t xml:space="preserve">Bauhinia cinnamomea</t>
  </si>
  <si>
    <t xml:space="preserve">Dialium guianense</t>
  </si>
  <si>
    <t xml:space="preserve">Eperua duckeana</t>
  </si>
  <si>
    <t xml:space="preserve">Eperua grabriflora</t>
  </si>
  <si>
    <t xml:space="preserve">Macrolobium cf. acaciifolium</t>
  </si>
  <si>
    <t xml:space="preserve">Macrolobium cf. multijugum</t>
  </si>
  <si>
    <t xml:space="preserve">Macrolobium gracile</t>
  </si>
  <si>
    <t xml:space="preserve">Macrolobium limbatum</t>
  </si>
  <si>
    <t xml:space="preserve">Peltogyne paniculata</t>
  </si>
  <si>
    <t xml:space="preserve">Sclerolobium eriopetalum</t>
  </si>
  <si>
    <t xml:space="preserve">Tachigali myrmecophila</t>
  </si>
  <si>
    <t xml:space="preserve">Vouacapoua pallidior</t>
  </si>
  <si>
    <t xml:space="preserve">Bauhinia </t>
  </si>
  <si>
    <t xml:space="preserve">Sclerolobium </t>
  </si>
  <si>
    <t xml:space="preserve">sp.1</t>
  </si>
  <si>
    <t xml:space="preserve">sp.2</t>
  </si>
  <si>
    <t xml:space="preserve">Tachigali </t>
  </si>
  <si>
    <t xml:space="preserve">Caryocaraceae</t>
  </si>
  <si>
    <t xml:space="preserve">Caryocar glabrum</t>
  </si>
  <si>
    <t xml:space="preserve">Cecropiaceae</t>
  </si>
  <si>
    <t xml:space="preserve">Cecropia distachya</t>
  </si>
  <si>
    <t xml:space="preserve">Cecropia sciadophylla</t>
  </si>
  <si>
    <t xml:space="preserve">Pourouma guianensis</t>
  </si>
  <si>
    <t xml:space="preserve">Pourouma ovata</t>
  </si>
  <si>
    <t xml:space="preserve">Pourouma villosa</t>
  </si>
  <si>
    <t xml:space="preserve">Celastraceae</t>
  </si>
  <si>
    <t xml:space="preserve">Goupia glabra</t>
  </si>
  <si>
    <t xml:space="preserve">Chrysobalanaceae</t>
  </si>
  <si>
    <t xml:space="preserve">Couepia bracteosa</t>
  </si>
  <si>
    <t xml:space="preserve">Couepia canomensis</t>
  </si>
  <si>
    <t xml:space="preserve">Couepia elata</t>
  </si>
  <si>
    <t xml:space="preserve">Couepia longipendula</t>
  </si>
  <si>
    <t xml:space="preserve">Hirtella araguariensis</t>
  </si>
  <si>
    <t xml:space="preserve">Hirtella bicornis</t>
  </si>
  <si>
    <t xml:space="preserve">Licania canescens</t>
  </si>
  <si>
    <t xml:space="preserve">Licania cf. apetala</t>
  </si>
  <si>
    <t xml:space="preserve">Licania davillifolia</t>
  </si>
  <si>
    <t xml:space="preserve">Licania densiflora</t>
  </si>
  <si>
    <t xml:space="preserve">Licania heteromorpha</t>
  </si>
  <si>
    <t xml:space="preserve">Licania longistyla</t>
  </si>
  <si>
    <t xml:space="preserve">Licania micrantha</t>
  </si>
  <si>
    <t xml:space="preserve">Licania oblongifolia</t>
  </si>
  <si>
    <t xml:space="preserve">Licania octandra</t>
  </si>
  <si>
    <t xml:space="preserve">Clusiaceae</t>
  </si>
  <si>
    <t xml:space="preserve">Caraipa </t>
  </si>
  <si>
    <t xml:space="preserve">Symphonia globulifera</t>
  </si>
  <si>
    <t xml:space="preserve">Vismia japurensis</t>
  </si>
  <si>
    <t xml:space="preserve">Combretaceae</t>
  </si>
  <si>
    <t xml:space="preserve">Buchenavia parvifolia</t>
  </si>
  <si>
    <t xml:space="preserve">Connaraceae</t>
  </si>
  <si>
    <t xml:space="preserve">Connarus perrottetti</t>
  </si>
  <si>
    <t xml:space="preserve">Rourea cuspidata</t>
  </si>
  <si>
    <t xml:space="preserve">Dichapetalaceae</t>
  </si>
  <si>
    <t xml:space="preserve">Tapura amazonica</t>
  </si>
  <si>
    <t xml:space="preserve">Ebenaceae</t>
  </si>
  <si>
    <t xml:space="preserve">Diospyros pseudoxylopia</t>
  </si>
  <si>
    <t xml:space="preserve">Elaeocarpaceae</t>
  </si>
  <si>
    <t xml:space="preserve">Sloanea cf. guianensis</t>
  </si>
  <si>
    <t xml:space="preserve">Sloanea excelsa</t>
  </si>
  <si>
    <t xml:space="preserve">Sloanea floribunda</t>
  </si>
  <si>
    <t xml:space="preserve">Euphorbiaceae</t>
  </si>
  <si>
    <t xml:space="preserve">Alchornea </t>
  </si>
  <si>
    <t xml:space="preserve">Conceveiba guianensis</t>
  </si>
  <si>
    <t xml:space="preserve">Croton lanjouwensis</t>
  </si>
  <si>
    <t xml:space="preserve">Hevea guianensis</t>
  </si>
  <si>
    <t xml:space="preserve">Mabea angularis</t>
  </si>
  <si>
    <t xml:space="preserve">Mabea caudata</t>
  </si>
  <si>
    <t xml:space="preserve">Mabea cf. angustifolia</t>
  </si>
  <si>
    <t xml:space="preserve">Mabea cf. klugii</t>
  </si>
  <si>
    <t xml:space="preserve">Mabea piriri</t>
  </si>
  <si>
    <t xml:space="preserve">Mabea speciosa</t>
  </si>
  <si>
    <t xml:space="preserve">Micrandropsis scleroxylon</t>
  </si>
  <si>
    <t xml:space="preserve">Senefeldera macrophylla</t>
  </si>
  <si>
    <t xml:space="preserve">Mabea </t>
  </si>
  <si>
    <t xml:space="preserve">Fabaceae</t>
  </si>
  <si>
    <t xml:space="preserve">Andira micrantha</t>
  </si>
  <si>
    <t xml:space="preserve">Bocoa viridiflora</t>
  </si>
  <si>
    <t xml:space="preserve">Ormosia costulata</t>
  </si>
  <si>
    <t xml:space="preserve">Ormosia grossa</t>
  </si>
  <si>
    <t xml:space="preserve">Pterocarpus rohrii</t>
  </si>
  <si>
    <t xml:space="preserve">Stryphnodendron microstachyum</t>
  </si>
  <si>
    <t xml:space="preserve">Swartzia arborescens</t>
  </si>
  <si>
    <t xml:space="preserve">Swartzia cf. recurva</t>
  </si>
  <si>
    <t xml:space="preserve">Swartzia dolichopoda</t>
  </si>
  <si>
    <t xml:space="preserve">Swartzia ingifolia</t>
  </si>
  <si>
    <t xml:space="preserve">Swartzia longistipitata</t>
  </si>
  <si>
    <t xml:space="preserve">Swartzia polyphylla</t>
  </si>
  <si>
    <t xml:space="preserve">Swartzia reticulata</t>
  </si>
  <si>
    <t xml:space="preserve">Swartzia schomburgkii</t>
  </si>
  <si>
    <t xml:space="preserve">Swartzia ulei</t>
  </si>
  <si>
    <t xml:space="preserve">Vatairea sericea</t>
  </si>
  <si>
    <t xml:space="preserve">família</t>
  </si>
  <si>
    <t xml:space="preserve">Pterocarpus </t>
  </si>
  <si>
    <t xml:space="preserve">Flacourtiaceae</t>
  </si>
  <si>
    <t xml:space="preserve">Casearia combaymensis</t>
  </si>
  <si>
    <t xml:space="preserve">Casearia cf. javitensis</t>
  </si>
  <si>
    <t xml:space="preserve">Humiriaceae</t>
  </si>
  <si>
    <t xml:space="preserve">Duckesia verrucosa</t>
  </si>
  <si>
    <t xml:space="preserve">Sacoglottis guianensis</t>
  </si>
  <si>
    <t xml:space="preserve">Vantanea parviflora</t>
  </si>
  <si>
    <t xml:space="preserve">Icacinaceae</t>
  </si>
  <si>
    <t xml:space="preserve">Humirianthera rupestris</t>
  </si>
  <si>
    <t xml:space="preserve">Indeterminada</t>
  </si>
  <si>
    <t xml:space="preserve">indeterminada</t>
  </si>
  <si>
    <t xml:space="preserve">Lauraceae</t>
  </si>
  <si>
    <t xml:space="preserve">Aniba canelilla</t>
  </si>
  <si>
    <t xml:space="preserve">Aniba roseaodora</t>
  </si>
  <si>
    <t xml:space="preserve">Licaria cannela</t>
  </si>
  <si>
    <t xml:space="preserve">Licaria guianensis</t>
  </si>
  <si>
    <t xml:space="preserve">Mezilaurus duckei</t>
  </si>
  <si>
    <t xml:space="preserve">Mezilaurus itauba</t>
  </si>
  <si>
    <t xml:space="preserve">Ocotea aff. cinerea</t>
  </si>
  <si>
    <t xml:space="preserve">aff.</t>
  </si>
  <si>
    <t xml:space="preserve">Ocotea cajumari</t>
  </si>
  <si>
    <t xml:space="preserve">Ocotea cf. longifolia</t>
  </si>
  <si>
    <t xml:space="preserve">Ocotea guianensis</t>
  </si>
  <si>
    <t xml:space="preserve">Ocotea tabacifolia</t>
  </si>
  <si>
    <t xml:space="preserve">Licaria </t>
  </si>
  <si>
    <t xml:space="preserve">Mezilaurus </t>
  </si>
  <si>
    <t xml:space="preserve">Lecythidaceae</t>
  </si>
  <si>
    <t xml:space="preserve">Cariniana </t>
  </si>
  <si>
    <t xml:space="preserve">Corythophora </t>
  </si>
  <si>
    <t xml:space="preserve">Eschweilera </t>
  </si>
  <si>
    <t xml:space="preserve">Cariniana decandra</t>
  </si>
  <si>
    <t xml:space="preserve">Corythophora alta</t>
  </si>
  <si>
    <t xml:space="preserve">Couratari stellata</t>
  </si>
  <si>
    <t xml:space="preserve">Eschweilera amazonica</t>
  </si>
  <si>
    <t xml:space="preserve">Eschweilera amazoniciformis</t>
  </si>
  <si>
    <t xml:space="preserve">Eschweilera atropetiolata</t>
  </si>
  <si>
    <t xml:space="preserve">Eschweilera bracteosa</t>
  </si>
  <si>
    <t xml:space="preserve">Eschweilera collina</t>
  </si>
  <si>
    <t xml:space="preserve">Eschweilera coriacea</t>
  </si>
  <si>
    <t xml:space="preserve">Eschweilera odora</t>
  </si>
  <si>
    <t xml:space="preserve">Eschweilera tessmannii</t>
  </si>
  <si>
    <t xml:space="preserve">Gustavia augusta</t>
  </si>
  <si>
    <t xml:space="preserve">Gustavia hexapetala</t>
  </si>
  <si>
    <t xml:space="preserve">Lecythis barnebyi</t>
  </si>
  <si>
    <t xml:space="preserve">Lecythis graciena</t>
  </si>
  <si>
    <t xml:space="preserve">Lecythis prancei</t>
  </si>
  <si>
    <t xml:space="preserve">Lecythis </t>
  </si>
  <si>
    <t xml:space="preserve">Malpighiaceae</t>
  </si>
  <si>
    <t xml:space="preserve">Byrsonima chrysophylla</t>
  </si>
  <si>
    <t xml:space="preserve">Melastomataceae</t>
  </si>
  <si>
    <t xml:space="preserve">Miconia argyrophylla</t>
  </si>
  <si>
    <t xml:space="preserve">Meliaceae</t>
  </si>
  <si>
    <t xml:space="preserve">Guarea aff. convergens</t>
  </si>
  <si>
    <t xml:space="preserve">Guarea carinata</t>
  </si>
  <si>
    <t xml:space="preserve">Guarea humaitensis</t>
  </si>
  <si>
    <t xml:space="preserve">Guarea pubescens</t>
  </si>
  <si>
    <t xml:space="preserve">Guarea trunciflora</t>
  </si>
  <si>
    <t xml:space="preserve">Memecylaceae</t>
  </si>
  <si>
    <t xml:space="preserve">Mouriri angulicosta</t>
  </si>
  <si>
    <t xml:space="preserve">Mouriri plaschaerti</t>
  </si>
  <si>
    <t xml:space="preserve">Menispermaceae</t>
  </si>
  <si>
    <t xml:space="preserve">Abuta </t>
  </si>
  <si>
    <t xml:space="preserve">Abuta rufescens</t>
  </si>
  <si>
    <t xml:space="preserve">Mimosaceae</t>
  </si>
  <si>
    <t xml:space="preserve">Parkia nitida</t>
  </si>
  <si>
    <t xml:space="preserve">Zygia basijuga</t>
  </si>
  <si>
    <t xml:space="preserve">Zygia cf. latifolia</t>
  </si>
  <si>
    <t xml:space="preserve">Zygia racemosa</t>
  </si>
  <si>
    <t xml:space="preserve">Zygia ramiflora</t>
  </si>
  <si>
    <t xml:space="preserve">Moraceae</t>
  </si>
  <si>
    <t xml:space="preserve">Clarisia </t>
  </si>
  <si>
    <t xml:space="preserve">Ficus </t>
  </si>
  <si>
    <t xml:space="preserve">Brosimum guianense</t>
  </si>
  <si>
    <t xml:space="preserve">Brosimum rubescens</t>
  </si>
  <si>
    <t xml:space="preserve">Clarisia racemosa</t>
  </si>
  <si>
    <t xml:space="preserve">Helicostylis tomentosa</t>
  </si>
  <si>
    <t xml:space="preserve">Naucleopsis caloneura</t>
  </si>
  <si>
    <t xml:space="preserve">Sorocea guilleminiana</t>
  </si>
  <si>
    <t xml:space="preserve">Sorocea muriculata</t>
  </si>
  <si>
    <t xml:space="preserve">Trymatococcus amazonicus</t>
  </si>
  <si>
    <t xml:space="preserve">Myristicaceae</t>
  </si>
  <si>
    <t xml:space="preserve">Iryanthera laevis</t>
  </si>
  <si>
    <t xml:space="preserve">Osteophloeum platyspermum</t>
  </si>
  <si>
    <t xml:space="preserve">Virola elongata</t>
  </si>
  <si>
    <t xml:space="preserve">Virola multinervia</t>
  </si>
  <si>
    <t xml:space="preserve">Myrtaceae</t>
  </si>
  <si>
    <t xml:space="preserve">Eugenia cf. cuspidifolia</t>
  </si>
  <si>
    <t xml:space="preserve">Eugenia cf. longiracemosa</t>
  </si>
  <si>
    <t xml:space="preserve">Eugenia ferreiraeana</t>
  </si>
  <si>
    <t xml:space="preserve">Myrcia cf. grandis</t>
  </si>
  <si>
    <t xml:space="preserve">Nyctaginaceae</t>
  </si>
  <si>
    <t xml:space="preserve">Neea robusta</t>
  </si>
  <si>
    <t xml:space="preserve">Neea </t>
  </si>
  <si>
    <t xml:space="preserve">Olacaceae</t>
  </si>
  <si>
    <t xml:space="preserve">Chaunochiton </t>
  </si>
  <si>
    <t xml:space="preserve">Heisteria laxiflora</t>
  </si>
  <si>
    <t xml:space="preserve">Minquartia guianensis</t>
  </si>
  <si>
    <t xml:space="preserve">Polygalaceae</t>
  </si>
  <si>
    <t xml:space="preserve">Moutabea </t>
  </si>
  <si>
    <t xml:space="preserve">Quiinaceae</t>
  </si>
  <si>
    <t xml:space="preserve">Lacunaria crenata</t>
  </si>
  <si>
    <t xml:space="preserve">Rubiaceae</t>
  </si>
  <si>
    <t xml:space="preserve">Chimarrhis turbinata</t>
  </si>
  <si>
    <t xml:space="preserve">Duroia hirsuta</t>
  </si>
  <si>
    <t xml:space="preserve">Duroia macrophylla</t>
  </si>
  <si>
    <t xml:space="preserve">Faramea corymbosa</t>
  </si>
  <si>
    <t xml:space="preserve">Sapindaceae</t>
  </si>
  <si>
    <t xml:space="preserve">Cupania </t>
  </si>
  <si>
    <t xml:space="preserve">Talisia eximia</t>
  </si>
  <si>
    <t xml:space="preserve">Talisia </t>
  </si>
  <si>
    <t xml:space="preserve">Sapotaceae</t>
  </si>
  <si>
    <t xml:space="preserve">Chrysophyllum </t>
  </si>
  <si>
    <t xml:space="preserve">Micropholis </t>
  </si>
  <si>
    <t xml:space="preserve">Pouteria </t>
  </si>
  <si>
    <t xml:space="preserve">Chrysophyllum balata</t>
  </si>
  <si>
    <t xml:space="preserve">Chrysophyllum prieurii</t>
  </si>
  <si>
    <t xml:space="preserve">Ecclinusa guianensis</t>
  </si>
  <si>
    <t xml:space="preserve">Manilkara huberi</t>
  </si>
  <si>
    <t xml:space="preserve">Micropholis casiquiarensis</t>
  </si>
  <si>
    <t xml:space="preserve">Micropholis guyanensis</t>
  </si>
  <si>
    <t xml:space="preserve">Micropholis trunciflora</t>
  </si>
  <si>
    <t xml:space="preserve">Micropholis williamii</t>
  </si>
  <si>
    <t xml:space="preserve">Pouteria anomala</t>
  </si>
  <si>
    <t xml:space="preserve">Pouteria bilocularis</t>
  </si>
  <si>
    <t xml:space="preserve">Pouteria campanulata</t>
  </si>
  <si>
    <t xml:space="preserve">Pouteria cf. cladantha</t>
  </si>
  <si>
    <t xml:space="preserve">Pouteria erythrochrysa</t>
  </si>
  <si>
    <t xml:space="preserve">Pouteria filipes</t>
  </si>
  <si>
    <t xml:space="preserve">Pouteria freitasii</t>
  </si>
  <si>
    <t xml:space="preserve">Pouteria glomerata</t>
  </si>
  <si>
    <t xml:space="preserve">Pouteria gongrijpii</t>
  </si>
  <si>
    <t xml:space="preserve">Pouteria guianensis</t>
  </si>
  <si>
    <t xml:space="preserve">Pouteria platyphylla</t>
  </si>
  <si>
    <t xml:space="preserve">Simaroubaceae</t>
  </si>
  <si>
    <t xml:space="preserve">Simarouba amara</t>
  </si>
  <si>
    <t xml:space="preserve">Siparunaceae</t>
  </si>
  <si>
    <t xml:space="preserve">Siparuna decipiens</t>
  </si>
  <si>
    <t xml:space="preserve">Siparuna guianensis</t>
  </si>
  <si>
    <t xml:space="preserve">Sterculiaceae</t>
  </si>
  <si>
    <t xml:space="preserve">Sterculia excelsa</t>
  </si>
  <si>
    <t xml:space="preserve">Theobroma sylvestre</t>
  </si>
  <si>
    <t xml:space="preserve">Tiliaceae</t>
  </si>
  <si>
    <t xml:space="preserve">Lueheopsis rosea</t>
  </si>
  <si>
    <t xml:space="preserve">Ulmaceae</t>
  </si>
  <si>
    <t xml:space="preserve">Violaceae</t>
  </si>
  <si>
    <t xml:space="preserve">Amphyrrhox </t>
  </si>
  <si>
    <t xml:space="preserve">Paypayrola </t>
  </si>
  <si>
    <t xml:space="preserve">Leonia glycycarpa</t>
  </si>
  <si>
    <t xml:space="preserve">Rinorea guianensis </t>
  </si>
  <si>
    <t xml:space="preserve">Rinorea racemosa</t>
  </si>
  <si>
    <t xml:space="preserve">Vochysiaceae</t>
  </si>
  <si>
    <t xml:space="preserve">Erisma bicolor</t>
  </si>
  <si>
    <t xml:space="preserve">Qualea paraensis</t>
  </si>
  <si>
    <t xml:space="preserve">id</t>
  </si>
  <si>
    <t xml:space="preserve">scientific.name</t>
  </si>
  <si>
    <t xml:space="preserve">accepted.name</t>
  </si>
  <si>
    <t xml:space="preserve">family</t>
  </si>
  <si>
    <t xml:space="preserve">taxon.rank</t>
  </si>
  <si>
    <t xml:space="preserve">taxon.status</t>
  </si>
  <si>
    <t xml:space="preserve">search.str</t>
  </si>
  <si>
    <t xml:space="preserve">threat.status.cnc</t>
  </si>
  <si>
    <t xml:space="preserve">threat.status.mma</t>
  </si>
  <si>
    <t xml:space="preserve">threat.status.mma2022</t>
  </si>
  <si>
    <t xml:space="preserve">notes</t>
  </si>
  <si>
    <t xml:space="preserve">original.search</t>
  </si>
  <si>
    <t xml:space="preserve">life.form</t>
  </si>
  <si>
    <t xml:space="preserve">occurrence</t>
  </si>
  <si>
    <t xml:space="preserve">establishment</t>
  </si>
  <si>
    <t xml:space="preserve">domain</t>
  </si>
  <si>
    <t xml:space="preserve">← Apague esta linha e carregue aqui (célula A1) o arquivo baixado do Plantminer (Semicolon-delimited).</t>
  </si>
  <si>
    <t xml:space="preserve">familia_original</t>
  </si>
  <si>
    <t xml:space="preserve">nome no Plantminer</t>
  </si>
  <si>
    <t xml:space="preserve">nome com autor</t>
  </si>
  <si>
    <t xml:space="preserve">família atual</t>
  </si>
  <si>
    <t xml:space="preserve">notas</t>
  </si>
  <si>
    <t xml:space="preserve">ocorrência (UF)</t>
  </si>
  <si>
    <t xml:space="preserve">origem</t>
  </si>
  <si>
    <t xml:space="preserve">domínio</t>
  </si>
  <si>
    <t xml:space="preserve">ocorre no AM?</t>
  </si>
  <si>
    <t xml:space="preserve">mudou de família?</t>
  </si>
  <si>
    <t xml:space="preserve">situação</t>
  </si>
  <si>
    <t xml:space="preserve">nome_final</t>
  </si>
  <si>
    <t xml:space="preserve">familia_final</t>
  </si>
  <si>
    <t xml:space="preserve">fonte</t>
  </si>
  <si>
    <t xml:space="preserve">data</t>
  </si>
  <si>
    <t xml:space="preserve">observação</t>
  </si>
  <si>
    <t xml:space="preserve">repetido?</t>
  </si>
  <si>
    <t xml:space="preserve">Respostas da prática</t>
  </si>
  <si>
    <t xml:space="preserve">Lista original (2004)</t>
  </si>
  <si>
    <t xml:space="preserve">Dica: em 3_resultado, use o filtro da coluna "situação" para ver só os nomes de cada caso.</t>
  </si>
  <si>
    <t xml:space="preserve">Famílias (sem Indeterminada)</t>
  </si>
  <si>
    <t xml:space="preserve">Para ver quais famílias mudaram: filtre "mudou de família?" = sim e compare as colunas A e E.</t>
  </si>
  <si>
    <t xml:space="preserve">Táxons na lista (linhas)</t>
  </si>
  <si>
    <t xml:space="preserve">Identificados até espécie</t>
  </si>
  <si>
    <t xml:space="preserve">Identificados até gênero</t>
  </si>
  <si>
    <t xml:space="preserve">Identificados até família</t>
  </si>
  <si>
    <t xml:space="preserve">Indeterminados</t>
  </si>
  <si>
    <t xml:space="preserve">Com cf.</t>
  </si>
  <si>
    <t xml:space="preserve">Com aff.</t>
  </si>
  <si>
    <t xml:space="preserve">Depois do Plantminer</t>
  </si>
  <si>
    <t xml:space="preserve">Grafia corrigida</t>
  </si>
  <si>
    <t xml:space="preserve">Sinônimo substituído (inclui os que também tinham grafia errada)</t>
  </si>
  <si>
    <t xml:space="preserve">Não encontrados</t>
  </si>
  <si>
    <t xml:space="preserve">Sem ocorrência no resultado</t>
  </si>
  <si>
    <t xml:space="preserve">Fora do AM (conferir identificação)</t>
  </si>
  <si>
    <t xml:space="preserve">OK, sem alteração</t>
  </si>
  <si>
    <t xml:space="preserve">Mudaram de família</t>
  </si>
  <si>
    <t xml:space="preserve">Famílias atuais (segundo o Plantminer)</t>
  </si>
  <si>
    <t xml:space="preserve">Depois da sua revisão (colunas amarelas)</t>
  </si>
  <si>
    <t xml:space="preserve">Linhas com nome final preenchido</t>
  </si>
  <si>
    <t xml:space="preserve">Nomes finais repetidos (juntar!)</t>
  </si>
  <si>
    <t xml:space="preserve">Famílias finais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</si>
</sst>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75317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C00000"/>
      <name val="Arial"/>
      <family val="0"/>
      <charset val="1"/>
    </font>
    <font>
      <sz val="8"/>
      <color rgb="FF808080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75317"/>
        <bgColor rgb="FF333333"/>
      </patternFill>
    </fill>
    <fill>
      <patternFill patternType="solid">
        <fgColor rgb="FFE2EFDA"/>
        <bgColor rgb="FFFFFFCC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275317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>
          <bgColor rgb="FFF8CBAD"/>
        </patternFill>
      </fill>
    </dxf>
    <dxf>
      <fill>
        <patternFill>
          <bgColor rgb="FFFFE699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75317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  <row r="12" customFormat="false" ht="15" hidden="false" customHeight="false" outlineLevel="0" collapsed="false">
      <c r="A12" s="2" t="s">
        <v>10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4" min="4" style="0" width="8"/>
    <col collapsed="false" customWidth="true" hidden="false" outlineLevel="0" max="5" min="5" style="0" width="9"/>
    <col collapsed="false" customWidth="true" hidden="false" outlineLevel="0" max="6" min="6" style="0" width="30"/>
    <col collapsed="false" customWidth="true" hidden="false" outlineLevel="0" max="7" min="7" style="0" width="28"/>
  </cols>
  <sheetData>
    <row r="1" customFormat="false" ht="15" hidden="false" customHeight="false" outlineLevel="0" collapsed="false">
      <c r="A1" s="5" t="s">
        <v>16</v>
      </c>
      <c r="B1" s="5" t="s">
        <v>17</v>
      </c>
      <c r="C1" s="5" t="s">
        <v>18</v>
      </c>
      <c r="D1" s="5" t="s">
        <v>19</v>
      </c>
      <c r="E1" s="5" t="s">
        <v>20</v>
      </c>
      <c r="F1" s="5" t="s">
        <v>21</v>
      </c>
      <c r="G1" s="5" t="s">
        <v>22</v>
      </c>
      <c r="H1" s="3"/>
      <c r="I1" s="3" t="s">
        <v>23</v>
      </c>
    </row>
    <row r="2" customFormat="false" ht="15" hidden="false" customHeight="false" outlineLevel="0" collapsed="false">
      <c r="A2" s="2" t="s">
        <v>24</v>
      </c>
      <c r="B2" s="2" t="s">
        <v>25</v>
      </c>
      <c r="C2" s="2" t="s">
        <v>26</v>
      </c>
      <c r="D2" s="2"/>
      <c r="E2" s="2" t="s">
        <v>27</v>
      </c>
      <c r="F2" s="6" t="str">
        <f aca="false">TRIM(B2)</f>
        <v>Anacardium giganteum</v>
      </c>
      <c r="G2" s="6" t="str">
        <f aca="false">IF(C2="indeterminada","",IF(C2="espécie",TRIM(SUBSTITUTE(SUBSTITUTE(F2," cf. "," ")," aff. "," ")),F2))</f>
        <v>Anacardium giganteum</v>
      </c>
      <c r="H2" s="3"/>
      <c r="I2" s="3" t="s">
        <v>28</v>
      </c>
    </row>
    <row r="3" customFormat="false" ht="15" hidden="false" customHeight="false" outlineLevel="0" collapsed="false">
      <c r="A3" s="2" t="s">
        <v>24</v>
      </c>
      <c r="B3" s="2" t="s">
        <v>29</v>
      </c>
      <c r="C3" s="2" t="s">
        <v>30</v>
      </c>
      <c r="D3" s="2" t="s">
        <v>31</v>
      </c>
      <c r="E3" s="2" t="s">
        <v>27</v>
      </c>
      <c r="F3" s="6" t="str">
        <f aca="false">TRIM(B3)</f>
        <v>Astronium</v>
      </c>
      <c r="G3" s="6" t="str">
        <f aca="false">IF(C3="indeterminada","",IF(C3="espécie",TRIM(SUBSTITUTE(SUBSTITUTE(F3," cf. "," ")," aff. "," ")),F3))</f>
        <v>Astronium</v>
      </c>
      <c r="H3" s="3"/>
      <c r="I3" s="3" t="s">
        <v>32</v>
      </c>
    </row>
    <row r="4" customFormat="false" ht="15" hidden="false" customHeight="false" outlineLevel="0" collapsed="false">
      <c r="A4" s="2" t="s">
        <v>33</v>
      </c>
      <c r="B4" s="2" t="s">
        <v>34</v>
      </c>
      <c r="C4" s="2" t="s">
        <v>26</v>
      </c>
      <c r="D4" s="2"/>
      <c r="E4" s="2" t="s">
        <v>27</v>
      </c>
      <c r="F4" s="6" t="str">
        <f aca="false">TRIM(B4)</f>
        <v>Duguetia chrysea</v>
      </c>
      <c r="G4" s="6" t="str">
        <f aca="false">IF(C4="indeterminada","",IF(C4="espécie",TRIM(SUBSTITUTE(SUBSTITUTE(F4," cf. "," ")," aff. "," ")),F4))</f>
        <v>Duguetia chrysea</v>
      </c>
      <c r="H4" s="3"/>
      <c r="I4" s="3"/>
    </row>
    <row r="5" customFormat="false" ht="15" hidden="false" customHeight="false" outlineLevel="0" collapsed="false">
      <c r="A5" s="2" t="s">
        <v>33</v>
      </c>
      <c r="B5" s="2" t="s">
        <v>35</v>
      </c>
      <c r="C5" s="2" t="s">
        <v>26</v>
      </c>
      <c r="D5" s="2"/>
      <c r="E5" s="2" t="s">
        <v>27</v>
      </c>
      <c r="F5" s="6" t="str">
        <f aca="false">TRIM(B5)</f>
        <v>Duguetia surinamensis</v>
      </c>
      <c r="G5" s="6" t="str">
        <f aca="false">IF(C5="indeterminada","",IF(C5="espécie",TRIM(SUBSTITUTE(SUBSTITUTE(F5," cf. "," ")," aff. "," ")),F5))</f>
        <v>Duguetia surinamensis</v>
      </c>
      <c r="H5" s="3"/>
      <c r="I5" s="3"/>
    </row>
    <row r="6" customFormat="false" ht="15" hidden="false" customHeight="false" outlineLevel="0" collapsed="false">
      <c r="A6" s="2" t="s">
        <v>33</v>
      </c>
      <c r="B6" s="2" t="s">
        <v>36</v>
      </c>
      <c r="C6" s="2" t="s">
        <v>26</v>
      </c>
      <c r="D6" s="2"/>
      <c r="E6" s="2" t="s">
        <v>27</v>
      </c>
      <c r="F6" s="6" t="str">
        <f aca="false">TRIM(B6)</f>
        <v>Ephedranthus amazonicus</v>
      </c>
      <c r="G6" s="6" t="str">
        <f aca="false">IF(C6="indeterminada","",IF(C6="espécie",TRIM(SUBSTITUTE(SUBSTITUTE(F6," cf. "," ")," aff. "," ")),F6))</f>
        <v>Ephedranthus amazonicus</v>
      </c>
      <c r="H6" s="3"/>
      <c r="I6" s="3"/>
    </row>
    <row r="7" customFormat="false" ht="15" hidden="false" customHeight="false" outlineLevel="0" collapsed="false">
      <c r="A7" s="2" t="s">
        <v>33</v>
      </c>
      <c r="B7" s="2" t="s">
        <v>37</v>
      </c>
      <c r="C7" s="2" t="s">
        <v>26</v>
      </c>
      <c r="D7" s="2"/>
      <c r="E7" s="2" t="s">
        <v>27</v>
      </c>
      <c r="F7" s="6" t="str">
        <f aca="false">TRIM(B7)</f>
        <v>Guatteria discolor</v>
      </c>
      <c r="G7" s="6" t="str">
        <f aca="false">IF(C7="indeterminada","",IF(C7="espécie",TRIM(SUBSTITUTE(SUBSTITUTE(F7," cf. "," ")," aff. "," ")),F7))</f>
        <v>Guatteria discolor</v>
      </c>
      <c r="H7" s="3"/>
      <c r="I7" s="3"/>
    </row>
    <row r="8" customFormat="false" ht="15" hidden="false" customHeight="false" outlineLevel="0" collapsed="false">
      <c r="A8" s="2" t="s">
        <v>33</v>
      </c>
      <c r="B8" s="2" t="s">
        <v>38</v>
      </c>
      <c r="C8" s="2" t="s">
        <v>26</v>
      </c>
      <c r="D8" s="2"/>
      <c r="E8" s="2" t="s">
        <v>27</v>
      </c>
      <c r="F8" s="6" t="str">
        <f aca="false">TRIM(B8)</f>
        <v>Guatteria olivacea</v>
      </c>
      <c r="G8" s="6" t="str">
        <f aca="false">IF(C8="indeterminada","",IF(C8="espécie",TRIM(SUBSTITUTE(SUBSTITUTE(F8," cf. "," ")," aff. "," ")),F8))</f>
        <v>Guatteria olivacea</v>
      </c>
      <c r="H8" s="3"/>
      <c r="I8" s="3"/>
    </row>
    <row r="9" customFormat="false" ht="15" hidden="false" customHeight="false" outlineLevel="0" collapsed="false">
      <c r="A9" s="2" t="s">
        <v>33</v>
      </c>
      <c r="B9" s="2" t="s">
        <v>39</v>
      </c>
      <c r="C9" s="2" t="s">
        <v>26</v>
      </c>
      <c r="D9" s="2"/>
      <c r="E9" s="2" t="s">
        <v>27</v>
      </c>
      <c r="F9" s="6" t="str">
        <f aca="false">TRIM(B9)</f>
        <v>Rollinia insignis</v>
      </c>
      <c r="G9" s="6" t="str">
        <f aca="false">IF(C9="indeterminada","",IF(C9="espécie",TRIM(SUBSTITUTE(SUBSTITUTE(F9," cf. "," ")," aff. "," ")),F9))</f>
        <v>Rollinia insignis</v>
      </c>
      <c r="H9" s="3"/>
      <c r="I9" s="3"/>
    </row>
    <row r="10" customFormat="false" ht="15" hidden="false" customHeight="false" outlineLevel="0" collapsed="false">
      <c r="A10" s="2" t="s">
        <v>33</v>
      </c>
      <c r="B10" s="2" t="s">
        <v>40</v>
      </c>
      <c r="C10" s="2" t="s">
        <v>26</v>
      </c>
      <c r="D10" s="2"/>
      <c r="E10" s="2" t="s">
        <v>27</v>
      </c>
      <c r="F10" s="6" t="str">
        <f aca="false">TRIM(B10)</f>
        <v>Xylopia brasiliensis</v>
      </c>
      <c r="G10" s="6" t="str">
        <f aca="false">IF(C10="indeterminada","",IF(C10="espécie",TRIM(SUBSTITUTE(SUBSTITUTE(F10," cf. "," ")," aff. "," ")),F10))</f>
        <v>Xylopia brasiliensis</v>
      </c>
      <c r="H10" s="3"/>
      <c r="I10" s="3"/>
    </row>
    <row r="11" customFormat="false" ht="15" hidden="false" customHeight="false" outlineLevel="0" collapsed="false">
      <c r="A11" s="2" t="s">
        <v>33</v>
      </c>
      <c r="B11" s="2" t="s">
        <v>41</v>
      </c>
      <c r="C11" s="2" t="s">
        <v>30</v>
      </c>
      <c r="D11" s="2" t="s">
        <v>31</v>
      </c>
      <c r="E11" s="2" t="s">
        <v>27</v>
      </c>
      <c r="F11" s="6" t="str">
        <f aca="false">TRIM(B11)</f>
        <v>Duguetia</v>
      </c>
      <c r="G11" s="6" t="str">
        <f aca="false">IF(C11="indeterminada","",IF(C11="espécie",TRIM(SUBSTITUTE(SUBSTITUTE(F11," cf. "," ")," aff. "," ")),F11))</f>
        <v>Duguetia</v>
      </c>
      <c r="H11" s="3"/>
      <c r="I11" s="3"/>
    </row>
    <row r="12" customFormat="false" ht="15" hidden="false" customHeight="false" outlineLevel="0" collapsed="false">
      <c r="A12" s="2" t="s">
        <v>33</v>
      </c>
      <c r="B12" s="2" t="s">
        <v>42</v>
      </c>
      <c r="C12" s="2" t="s">
        <v>30</v>
      </c>
      <c r="D12" s="2" t="s">
        <v>31</v>
      </c>
      <c r="E12" s="2" t="s">
        <v>27</v>
      </c>
      <c r="F12" s="6" t="str">
        <f aca="false">TRIM(B12)</f>
        <v>Guatteria</v>
      </c>
      <c r="G12" s="6" t="str">
        <f aca="false">IF(C12="indeterminada","",IF(C12="espécie",TRIM(SUBSTITUTE(SUBSTITUTE(F12," cf. "," ")," aff. "," ")),F12))</f>
        <v>Guatteria</v>
      </c>
      <c r="H12" s="3"/>
      <c r="I12" s="3"/>
    </row>
    <row r="13" customFormat="false" ht="15" hidden="false" customHeight="false" outlineLevel="0" collapsed="false">
      <c r="A13" s="2" t="s">
        <v>33</v>
      </c>
      <c r="B13" s="2" t="s">
        <v>43</v>
      </c>
      <c r="C13" s="2" t="s">
        <v>30</v>
      </c>
      <c r="D13" s="2" t="s">
        <v>31</v>
      </c>
      <c r="E13" s="2" t="s">
        <v>27</v>
      </c>
      <c r="F13" s="6" t="str">
        <f aca="false">TRIM(B13)</f>
        <v>Xylopia</v>
      </c>
      <c r="G13" s="6" t="str">
        <f aca="false">IF(C13="indeterminada","",IF(C13="espécie",TRIM(SUBSTITUTE(SUBSTITUTE(F13," cf. "," ")," aff. "," ")),F13))</f>
        <v>Xylopia</v>
      </c>
      <c r="H13" s="3"/>
      <c r="I13" s="3"/>
    </row>
    <row r="14" customFormat="false" ht="15" hidden="false" customHeight="false" outlineLevel="0" collapsed="false">
      <c r="A14" s="2" t="s">
        <v>44</v>
      </c>
      <c r="B14" s="2" t="s">
        <v>45</v>
      </c>
      <c r="C14" s="2" t="s">
        <v>26</v>
      </c>
      <c r="D14" s="2"/>
      <c r="E14" s="2" t="s">
        <v>27</v>
      </c>
      <c r="F14" s="6" t="str">
        <f aca="false">TRIM(B14)</f>
        <v>Aspidosperma album</v>
      </c>
      <c r="G14" s="6" t="str">
        <f aca="false">IF(C14="indeterminada","",IF(C14="espécie",TRIM(SUBSTITUTE(SUBSTITUTE(F14," cf. "," ")," aff. "," ")),F14))</f>
        <v>Aspidosperma album</v>
      </c>
      <c r="H14" s="3"/>
      <c r="I14" s="3"/>
    </row>
    <row r="15" customFormat="false" ht="15" hidden="false" customHeight="false" outlineLevel="0" collapsed="false">
      <c r="A15" s="2" t="s">
        <v>44</v>
      </c>
      <c r="B15" s="2" t="s">
        <v>46</v>
      </c>
      <c r="C15" s="2" t="s">
        <v>26</v>
      </c>
      <c r="D15" s="2"/>
      <c r="E15" s="2" t="s">
        <v>27</v>
      </c>
      <c r="F15" s="6" t="str">
        <f aca="false">TRIM(B15)</f>
        <v>Aspidosperma carapanauba</v>
      </c>
      <c r="G15" s="6" t="str">
        <f aca="false">IF(C15="indeterminada","",IF(C15="espécie",TRIM(SUBSTITUTE(SUBSTITUTE(F15," cf. "," ")," aff. "," ")),F15))</f>
        <v>Aspidosperma carapanauba</v>
      </c>
      <c r="H15" s="3"/>
      <c r="I15" s="3"/>
    </row>
    <row r="16" customFormat="false" ht="15" hidden="false" customHeight="false" outlineLevel="0" collapsed="false">
      <c r="A16" s="2" t="s">
        <v>44</v>
      </c>
      <c r="B16" s="2" t="s">
        <v>47</v>
      </c>
      <c r="C16" s="2" t="s">
        <v>26</v>
      </c>
      <c r="D16" s="2"/>
      <c r="E16" s="2" t="s">
        <v>27</v>
      </c>
      <c r="F16" s="6" t="str">
        <f aca="false">TRIM(B16)</f>
        <v>Geissospermum argenteum</v>
      </c>
      <c r="G16" s="6" t="str">
        <f aca="false">IF(C16="indeterminada","",IF(C16="espécie",TRIM(SUBSTITUTE(SUBSTITUTE(F16," cf. "," ")," aff. "," ")),F16))</f>
        <v>Geissospermum argenteum</v>
      </c>
      <c r="H16" s="3"/>
      <c r="I16" s="3"/>
    </row>
    <row r="17" customFormat="false" ht="15" hidden="false" customHeight="false" outlineLevel="0" collapsed="false">
      <c r="A17" s="2" t="s">
        <v>48</v>
      </c>
      <c r="B17" s="2" t="s">
        <v>49</v>
      </c>
      <c r="C17" s="2" t="s">
        <v>26</v>
      </c>
      <c r="D17" s="2"/>
      <c r="E17" s="2" t="s">
        <v>50</v>
      </c>
      <c r="F17" s="6" t="str">
        <f aca="false">TRIM(B17)</f>
        <v>Oenocarpus bacaba</v>
      </c>
      <c r="G17" s="6" t="str">
        <f aca="false">IF(C17="indeterminada","",IF(C17="espécie",TRIM(SUBSTITUTE(SUBSTITUTE(F17," cf. "," ")," aff. "," ")),F17))</f>
        <v>Oenocarpus bacaba</v>
      </c>
      <c r="H17" s="3"/>
      <c r="I17" s="3"/>
    </row>
    <row r="18" customFormat="false" ht="15" hidden="false" customHeight="false" outlineLevel="0" collapsed="false">
      <c r="A18" s="2" t="s">
        <v>48</v>
      </c>
      <c r="B18" s="2" t="s">
        <v>51</v>
      </c>
      <c r="C18" s="2" t="s">
        <v>26</v>
      </c>
      <c r="D18" s="2"/>
      <c r="E18" s="2" t="s">
        <v>50</v>
      </c>
      <c r="F18" s="6" t="str">
        <f aca="false">TRIM(B18)</f>
        <v>Syagrus inajai</v>
      </c>
      <c r="G18" s="6" t="str">
        <f aca="false">IF(C18="indeterminada","",IF(C18="espécie",TRIM(SUBSTITUTE(SUBSTITUTE(F18," cf. "," ")," aff. "," ")),F18))</f>
        <v>Syagrus inajai</v>
      </c>
      <c r="H18" s="3"/>
      <c r="I18" s="3"/>
    </row>
    <row r="19" customFormat="false" ht="15" hidden="false" customHeight="false" outlineLevel="0" collapsed="false">
      <c r="A19" s="2" t="s">
        <v>52</v>
      </c>
      <c r="B19" s="2" t="s">
        <v>53</v>
      </c>
      <c r="C19" s="2" t="s">
        <v>26</v>
      </c>
      <c r="D19" s="2"/>
      <c r="E19" s="2" t="s">
        <v>27</v>
      </c>
      <c r="F19" s="6" t="str">
        <f aca="false">TRIM(B19)</f>
        <v>Jacaranda copaia</v>
      </c>
      <c r="G19" s="6" t="str">
        <f aca="false">IF(C19="indeterminada","",IF(C19="espécie",TRIM(SUBSTITUTE(SUBSTITUTE(F19," cf. "," ")," aff. "," ")),F19))</f>
        <v>Jacaranda copaia</v>
      </c>
      <c r="H19" s="3"/>
      <c r="I19" s="3"/>
    </row>
    <row r="20" customFormat="false" ht="15" hidden="false" customHeight="false" outlineLevel="0" collapsed="false">
      <c r="A20" s="2" t="s">
        <v>54</v>
      </c>
      <c r="B20" s="2" t="s">
        <v>55</v>
      </c>
      <c r="C20" s="2" t="s">
        <v>26</v>
      </c>
      <c r="D20" s="2"/>
      <c r="E20" s="2" t="s">
        <v>27</v>
      </c>
      <c r="F20" s="6" t="str">
        <f aca="false">TRIM(B20)</f>
        <v>Scleronema micranthum</v>
      </c>
      <c r="G20" s="6" t="str">
        <f aca="false">IF(C20="indeterminada","",IF(C20="espécie",TRIM(SUBSTITUTE(SUBSTITUTE(F20," cf. "," ")," aff. "," ")),F20))</f>
        <v>Scleronema micranthum</v>
      </c>
      <c r="H20" s="3"/>
      <c r="I20" s="3"/>
    </row>
    <row r="21" customFormat="false" ht="15" hidden="false" customHeight="false" outlineLevel="0" collapsed="false">
      <c r="A21" s="2" t="s">
        <v>56</v>
      </c>
      <c r="B21" s="2" t="s">
        <v>57</v>
      </c>
      <c r="C21" s="2" t="s">
        <v>26</v>
      </c>
      <c r="D21" s="2"/>
      <c r="E21" s="2" t="s">
        <v>27</v>
      </c>
      <c r="F21" s="6" t="str">
        <f aca="false">TRIM(B21)</f>
        <v>Cordia fallax</v>
      </c>
      <c r="G21" s="6" t="str">
        <f aca="false">IF(C21="indeterminada","",IF(C21="espécie",TRIM(SUBSTITUTE(SUBSTITUTE(F21," cf. "," ")," aff. "," ")),F21))</f>
        <v>Cordia fallax</v>
      </c>
      <c r="H21" s="3"/>
      <c r="I21" s="3"/>
    </row>
    <row r="22" customFormat="false" ht="15" hidden="false" customHeight="false" outlineLevel="0" collapsed="false">
      <c r="A22" s="2" t="s">
        <v>58</v>
      </c>
      <c r="B22" s="2" t="s">
        <v>59</v>
      </c>
      <c r="C22" s="2" t="s">
        <v>26</v>
      </c>
      <c r="D22" s="2"/>
      <c r="E22" s="2" t="s">
        <v>27</v>
      </c>
      <c r="F22" s="6" t="str">
        <f aca="false">TRIM(B22)</f>
        <v>Protium apiculatum</v>
      </c>
      <c r="G22" s="6" t="str">
        <f aca="false">IF(C22="indeterminada","",IF(C22="espécie",TRIM(SUBSTITUTE(SUBSTITUTE(F22," cf. "," ")," aff. "," ")),F22))</f>
        <v>Protium apiculatum</v>
      </c>
      <c r="H22" s="3"/>
      <c r="I22" s="3"/>
    </row>
    <row r="23" customFormat="false" ht="15" hidden="false" customHeight="false" outlineLevel="0" collapsed="false">
      <c r="A23" s="2" t="s">
        <v>58</v>
      </c>
      <c r="B23" s="2" t="s">
        <v>60</v>
      </c>
      <c r="C23" s="2" t="s">
        <v>26</v>
      </c>
      <c r="D23" s="2" t="s">
        <v>61</v>
      </c>
      <c r="E23" s="2" t="s">
        <v>27</v>
      </c>
      <c r="F23" s="6" t="str">
        <f aca="false">TRIM(B23)</f>
        <v>Protium cf. carnosum</v>
      </c>
      <c r="G23" s="6" t="str">
        <f aca="false">IF(C23="indeterminada","",IF(C23="espécie",TRIM(SUBSTITUTE(SUBSTITUTE(F23," cf. "," ")," aff. "," ")),F23))</f>
        <v>Protium carnosum</v>
      </c>
      <c r="H23" s="3"/>
      <c r="I23" s="3"/>
    </row>
    <row r="24" customFormat="false" ht="15" hidden="false" customHeight="false" outlineLevel="0" collapsed="false">
      <c r="A24" s="2" t="s">
        <v>58</v>
      </c>
      <c r="B24" s="2" t="s">
        <v>62</v>
      </c>
      <c r="C24" s="2" t="s">
        <v>26</v>
      </c>
      <c r="D24" s="2" t="s">
        <v>61</v>
      </c>
      <c r="E24" s="2" t="s">
        <v>27</v>
      </c>
      <c r="F24" s="6" t="str">
        <f aca="false">TRIM(B24)</f>
        <v>Protium cf. decandrum</v>
      </c>
      <c r="G24" s="6" t="str">
        <f aca="false">IF(C24="indeterminada","",IF(C24="espécie",TRIM(SUBSTITUTE(SUBSTITUTE(F24," cf. "," ")," aff. "," ")),F24))</f>
        <v>Protium decandrum</v>
      </c>
      <c r="H24" s="3"/>
      <c r="I24" s="3"/>
    </row>
    <row r="25" customFormat="false" ht="15" hidden="false" customHeight="false" outlineLevel="0" collapsed="false">
      <c r="A25" s="2" t="s">
        <v>58</v>
      </c>
      <c r="B25" s="2" t="s">
        <v>63</v>
      </c>
      <c r="C25" s="2" t="s">
        <v>26</v>
      </c>
      <c r="D25" s="2" t="s">
        <v>61</v>
      </c>
      <c r="E25" s="2" t="s">
        <v>27</v>
      </c>
      <c r="F25" s="6" t="str">
        <f aca="false">TRIM(B25)</f>
        <v>Protium cf. polybotryum</v>
      </c>
      <c r="G25" s="6" t="str">
        <f aca="false">IF(C25="indeterminada","",IF(C25="espécie",TRIM(SUBSTITUTE(SUBSTITUTE(F25," cf. "," ")," aff. "," ")),F25))</f>
        <v>Protium polybotryum</v>
      </c>
      <c r="H25" s="3"/>
      <c r="I25" s="3"/>
    </row>
    <row r="26" customFormat="false" ht="15" hidden="false" customHeight="false" outlineLevel="0" collapsed="false">
      <c r="A26" s="2" t="s">
        <v>58</v>
      </c>
      <c r="B26" s="2" t="s">
        <v>64</v>
      </c>
      <c r="C26" s="2" t="s">
        <v>26</v>
      </c>
      <c r="D26" s="2"/>
      <c r="E26" s="2" t="s">
        <v>27</v>
      </c>
      <c r="F26" s="6" t="str">
        <f aca="false">TRIM(B26)</f>
        <v>Protium guianense</v>
      </c>
      <c r="G26" s="6" t="str">
        <f aca="false">IF(C26="indeterminada","",IF(C26="espécie",TRIM(SUBSTITUTE(SUBSTITUTE(F26," cf. "," ")," aff. "," ")),F26))</f>
        <v>Protium guianense</v>
      </c>
      <c r="H26" s="3"/>
      <c r="I26" s="3"/>
    </row>
    <row r="27" customFormat="false" ht="15" hidden="false" customHeight="false" outlineLevel="0" collapsed="false">
      <c r="A27" s="2" t="s">
        <v>58</v>
      </c>
      <c r="B27" s="2" t="s">
        <v>65</v>
      </c>
      <c r="C27" s="2" t="s">
        <v>26</v>
      </c>
      <c r="D27" s="2"/>
      <c r="E27" s="2" t="s">
        <v>27</v>
      </c>
      <c r="F27" s="6" t="str">
        <f aca="false">TRIM(B27)</f>
        <v>Protium hebetatum</v>
      </c>
      <c r="G27" s="6" t="str">
        <f aca="false">IF(C27="indeterminada","",IF(C27="espécie",TRIM(SUBSTITUTE(SUBSTITUTE(F27," cf. "," ")," aff. "," ")),F27))</f>
        <v>Protium hebetatum</v>
      </c>
      <c r="H27" s="3"/>
      <c r="I27" s="3"/>
    </row>
    <row r="28" customFormat="false" ht="15" hidden="false" customHeight="false" outlineLevel="0" collapsed="false">
      <c r="A28" s="2" t="s">
        <v>58</v>
      </c>
      <c r="B28" s="2" t="s">
        <v>66</v>
      </c>
      <c r="C28" s="2" t="s">
        <v>26</v>
      </c>
      <c r="D28" s="2"/>
      <c r="E28" s="2" t="s">
        <v>27</v>
      </c>
      <c r="F28" s="6" t="str">
        <f aca="false">TRIM(B28)</f>
        <v>Protium insigne</v>
      </c>
      <c r="G28" s="6" t="str">
        <f aca="false">IF(C28="indeterminada","",IF(C28="espécie",TRIM(SUBSTITUTE(SUBSTITUTE(F28," cf. "," ")," aff. "," ")),F28))</f>
        <v>Protium insigne</v>
      </c>
      <c r="H28" s="3"/>
      <c r="I28" s="3"/>
    </row>
    <row r="29" customFormat="false" ht="15" hidden="false" customHeight="false" outlineLevel="0" collapsed="false">
      <c r="A29" s="2" t="s">
        <v>58</v>
      </c>
      <c r="B29" s="2" t="s">
        <v>67</v>
      </c>
      <c r="C29" s="2" t="s">
        <v>26</v>
      </c>
      <c r="D29" s="2"/>
      <c r="E29" s="2" t="s">
        <v>27</v>
      </c>
      <c r="F29" s="6" t="str">
        <f aca="false">TRIM(B29)</f>
        <v>Protium strumosum</v>
      </c>
      <c r="G29" s="6" t="str">
        <f aca="false">IF(C29="indeterminada","",IF(C29="espécie",TRIM(SUBSTITUTE(SUBSTITUTE(F29," cf. "," ")," aff. "," ")),F29))</f>
        <v>Protium strumosum</v>
      </c>
      <c r="H29" s="3"/>
      <c r="I29" s="3"/>
    </row>
    <row r="30" customFormat="false" ht="15" hidden="false" customHeight="false" outlineLevel="0" collapsed="false">
      <c r="A30" s="2" t="s">
        <v>58</v>
      </c>
      <c r="B30" s="2" t="s">
        <v>68</v>
      </c>
      <c r="C30" s="2" t="s">
        <v>26</v>
      </c>
      <c r="D30" s="2"/>
      <c r="E30" s="2" t="s">
        <v>27</v>
      </c>
      <c r="F30" s="6" t="str">
        <f aca="false">TRIM(B30)</f>
        <v>Protium trifoliolatum</v>
      </c>
      <c r="G30" s="6" t="str">
        <f aca="false">IF(C30="indeterminada","",IF(C30="espécie",TRIM(SUBSTITUTE(SUBSTITUTE(F30," cf. "," ")," aff. "," ")),F30))</f>
        <v>Protium trifoliolatum</v>
      </c>
      <c r="H30" s="3"/>
      <c r="I30" s="3"/>
    </row>
    <row r="31" customFormat="false" ht="15" hidden="false" customHeight="false" outlineLevel="0" collapsed="false">
      <c r="A31" s="2" t="s">
        <v>58</v>
      </c>
      <c r="B31" s="2" t="s">
        <v>69</v>
      </c>
      <c r="C31" s="2" t="s">
        <v>26</v>
      </c>
      <c r="D31" s="2" t="s">
        <v>61</v>
      </c>
      <c r="E31" s="2" t="s">
        <v>27</v>
      </c>
      <c r="F31" s="6" t="str">
        <f aca="false">TRIM(B31)</f>
        <v>Tetragastris cf. altissima</v>
      </c>
      <c r="G31" s="6" t="str">
        <f aca="false">IF(C31="indeterminada","",IF(C31="espécie",TRIM(SUBSTITUTE(SUBSTITUTE(F31," cf. "," ")," aff. "," ")),F31))</f>
        <v>Tetragastris altissima</v>
      </c>
      <c r="H31" s="3"/>
      <c r="I31" s="3"/>
    </row>
    <row r="32" customFormat="false" ht="15" hidden="false" customHeight="false" outlineLevel="0" collapsed="false">
      <c r="A32" s="2" t="s">
        <v>70</v>
      </c>
      <c r="B32" s="2" t="s">
        <v>71</v>
      </c>
      <c r="C32" s="2" t="s">
        <v>26</v>
      </c>
      <c r="D32" s="2"/>
      <c r="E32" s="2" t="s">
        <v>72</v>
      </c>
      <c r="F32" s="6" t="str">
        <f aca="false">TRIM(B32)</f>
        <v>Bauhinia alata</v>
      </c>
      <c r="G32" s="6" t="str">
        <f aca="false">IF(C32="indeterminada","",IF(C32="espécie",TRIM(SUBSTITUTE(SUBSTITUTE(F32," cf. "," ")," aff. "," ")),F32))</f>
        <v>Bauhinia alata</v>
      </c>
      <c r="H32" s="3"/>
      <c r="I32" s="3"/>
    </row>
    <row r="33" customFormat="false" ht="15" hidden="false" customHeight="false" outlineLevel="0" collapsed="false">
      <c r="A33" s="2" t="s">
        <v>70</v>
      </c>
      <c r="B33" s="2" t="s">
        <v>73</v>
      </c>
      <c r="C33" s="2" t="s">
        <v>26</v>
      </c>
      <c r="D33" s="2"/>
      <c r="E33" s="2" t="s">
        <v>72</v>
      </c>
      <c r="F33" s="6" t="str">
        <f aca="false">TRIM(B33)</f>
        <v>Bauhinia cinnamomea</v>
      </c>
      <c r="G33" s="6" t="str">
        <f aca="false">IF(C33="indeterminada","",IF(C33="espécie",TRIM(SUBSTITUTE(SUBSTITUTE(F33," cf. "," ")," aff. "," ")),F33))</f>
        <v>Bauhinia cinnamomea</v>
      </c>
      <c r="H33" s="3"/>
      <c r="I33" s="3"/>
    </row>
    <row r="34" customFormat="false" ht="15" hidden="false" customHeight="false" outlineLevel="0" collapsed="false">
      <c r="A34" s="2" t="s">
        <v>70</v>
      </c>
      <c r="B34" s="2" t="s">
        <v>74</v>
      </c>
      <c r="C34" s="2" t="s">
        <v>26</v>
      </c>
      <c r="D34" s="2"/>
      <c r="E34" s="2" t="s">
        <v>27</v>
      </c>
      <c r="F34" s="6" t="str">
        <f aca="false">TRIM(B34)</f>
        <v>Dialium guianense</v>
      </c>
      <c r="G34" s="6" t="str">
        <f aca="false">IF(C34="indeterminada","",IF(C34="espécie",TRIM(SUBSTITUTE(SUBSTITUTE(F34," cf. "," ")," aff. "," ")),F34))</f>
        <v>Dialium guianense</v>
      </c>
      <c r="H34" s="3"/>
      <c r="I34" s="3"/>
    </row>
    <row r="35" customFormat="false" ht="15" hidden="false" customHeight="false" outlineLevel="0" collapsed="false">
      <c r="A35" s="2" t="s">
        <v>70</v>
      </c>
      <c r="B35" s="2" t="s">
        <v>75</v>
      </c>
      <c r="C35" s="2" t="s">
        <v>26</v>
      </c>
      <c r="D35" s="2"/>
      <c r="E35" s="2" t="s">
        <v>27</v>
      </c>
      <c r="F35" s="6" t="str">
        <f aca="false">TRIM(B35)</f>
        <v>Eperua duckeana</v>
      </c>
      <c r="G35" s="6" t="str">
        <f aca="false">IF(C35="indeterminada","",IF(C35="espécie",TRIM(SUBSTITUTE(SUBSTITUTE(F35," cf. "," ")," aff. "," ")),F35))</f>
        <v>Eperua duckeana</v>
      </c>
      <c r="H35" s="3"/>
      <c r="I35" s="3"/>
    </row>
    <row r="36" customFormat="false" ht="15" hidden="false" customHeight="false" outlineLevel="0" collapsed="false">
      <c r="A36" s="2" t="s">
        <v>70</v>
      </c>
      <c r="B36" s="2" t="s">
        <v>76</v>
      </c>
      <c r="C36" s="2" t="s">
        <v>26</v>
      </c>
      <c r="D36" s="2"/>
      <c r="E36" s="2" t="s">
        <v>27</v>
      </c>
      <c r="F36" s="6" t="str">
        <f aca="false">TRIM(B36)</f>
        <v>Eperua grabriflora</v>
      </c>
      <c r="G36" s="6" t="str">
        <f aca="false">IF(C36="indeterminada","",IF(C36="espécie",TRIM(SUBSTITUTE(SUBSTITUTE(F36," cf. "," ")," aff. "," ")),F36))</f>
        <v>Eperua grabriflora</v>
      </c>
      <c r="H36" s="3"/>
      <c r="I36" s="3"/>
    </row>
    <row r="37" customFormat="false" ht="15" hidden="false" customHeight="false" outlineLevel="0" collapsed="false">
      <c r="A37" s="2" t="s">
        <v>70</v>
      </c>
      <c r="B37" s="2" t="s">
        <v>77</v>
      </c>
      <c r="C37" s="2" t="s">
        <v>26</v>
      </c>
      <c r="D37" s="2" t="s">
        <v>61</v>
      </c>
      <c r="E37" s="2" t="s">
        <v>27</v>
      </c>
      <c r="F37" s="6" t="str">
        <f aca="false">TRIM(B37)</f>
        <v>Macrolobium cf. acaciifolium</v>
      </c>
      <c r="G37" s="6" t="str">
        <f aca="false">IF(C37="indeterminada","",IF(C37="espécie",TRIM(SUBSTITUTE(SUBSTITUTE(F37," cf. "," ")," aff. "," ")),F37))</f>
        <v>Macrolobium acaciifolium</v>
      </c>
      <c r="H37" s="3"/>
      <c r="I37" s="3"/>
    </row>
    <row r="38" customFormat="false" ht="15" hidden="false" customHeight="false" outlineLevel="0" collapsed="false">
      <c r="A38" s="2" t="s">
        <v>70</v>
      </c>
      <c r="B38" s="2" t="s">
        <v>78</v>
      </c>
      <c r="C38" s="2" t="s">
        <v>26</v>
      </c>
      <c r="D38" s="2" t="s">
        <v>61</v>
      </c>
      <c r="E38" s="2" t="s">
        <v>27</v>
      </c>
      <c r="F38" s="6" t="str">
        <f aca="false">TRIM(B38)</f>
        <v>Macrolobium cf. multijugum</v>
      </c>
      <c r="G38" s="6" t="str">
        <f aca="false">IF(C38="indeterminada","",IF(C38="espécie",TRIM(SUBSTITUTE(SUBSTITUTE(F38," cf. "," ")," aff. "," ")),F38))</f>
        <v>Macrolobium multijugum</v>
      </c>
      <c r="H38" s="3"/>
      <c r="I38" s="3"/>
    </row>
    <row r="39" customFormat="false" ht="15" hidden="false" customHeight="false" outlineLevel="0" collapsed="false">
      <c r="A39" s="2" t="s">
        <v>70</v>
      </c>
      <c r="B39" s="2" t="s">
        <v>79</v>
      </c>
      <c r="C39" s="2" t="s">
        <v>26</v>
      </c>
      <c r="D39" s="2"/>
      <c r="E39" s="2" t="s">
        <v>27</v>
      </c>
      <c r="F39" s="6" t="str">
        <f aca="false">TRIM(B39)</f>
        <v>Macrolobium gracile</v>
      </c>
      <c r="G39" s="6" t="str">
        <f aca="false">IF(C39="indeterminada","",IF(C39="espécie",TRIM(SUBSTITUTE(SUBSTITUTE(F39," cf. "," ")," aff. "," ")),F39))</f>
        <v>Macrolobium gracile</v>
      </c>
      <c r="H39" s="3"/>
      <c r="I39" s="3"/>
    </row>
    <row r="40" customFormat="false" ht="15" hidden="false" customHeight="false" outlineLevel="0" collapsed="false">
      <c r="A40" s="2" t="s">
        <v>70</v>
      </c>
      <c r="B40" s="2" t="s">
        <v>80</v>
      </c>
      <c r="C40" s="2" t="s">
        <v>26</v>
      </c>
      <c r="D40" s="2"/>
      <c r="E40" s="2" t="s">
        <v>27</v>
      </c>
      <c r="F40" s="6" t="str">
        <f aca="false">TRIM(B40)</f>
        <v>Macrolobium limbatum</v>
      </c>
      <c r="G40" s="6" t="str">
        <f aca="false">IF(C40="indeterminada","",IF(C40="espécie",TRIM(SUBSTITUTE(SUBSTITUTE(F40," cf. "," ")," aff. "," ")),F40))</f>
        <v>Macrolobium limbatum</v>
      </c>
      <c r="H40" s="3"/>
      <c r="I40" s="3"/>
    </row>
    <row r="41" customFormat="false" ht="15" hidden="false" customHeight="false" outlineLevel="0" collapsed="false">
      <c r="A41" s="2" t="s">
        <v>70</v>
      </c>
      <c r="B41" s="2" t="s">
        <v>81</v>
      </c>
      <c r="C41" s="2" t="s">
        <v>26</v>
      </c>
      <c r="D41" s="2"/>
      <c r="E41" s="2" t="s">
        <v>27</v>
      </c>
      <c r="F41" s="6" t="str">
        <f aca="false">TRIM(B41)</f>
        <v>Peltogyne paniculata</v>
      </c>
      <c r="G41" s="6" t="str">
        <f aca="false">IF(C41="indeterminada","",IF(C41="espécie",TRIM(SUBSTITUTE(SUBSTITUTE(F41," cf. "," ")," aff. "," ")),F41))</f>
        <v>Peltogyne paniculata</v>
      </c>
      <c r="H41" s="3"/>
      <c r="I41" s="3"/>
    </row>
    <row r="42" customFormat="false" ht="15" hidden="false" customHeight="false" outlineLevel="0" collapsed="false">
      <c r="A42" s="2" t="s">
        <v>70</v>
      </c>
      <c r="B42" s="2" t="s">
        <v>82</v>
      </c>
      <c r="C42" s="2" t="s">
        <v>26</v>
      </c>
      <c r="D42" s="2"/>
      <c r="E42" s="2" t="s">
        <v>27</v>
      </c>
      <c r="F42" s="6" t="str">
        <f aca="false">TRIM(B42)</f>
        <v>Sclerolobium eriopetalum</v>
      </c>
      <c r="G42" s="6" t="str">
        <f aca="false">IF(C42="indeterminada","",IF(C42="espécie",TRIM(SUBSTITUTE(SUBSTITUTE(F42," cf. "," ")," aff. "," ")),F42))</f>
        <v>Sclerolobium eriopetalum</v>
      </c>
      <c r="H42" s="3"/>
      <c r="I42" s="3"/>
    </row>
    <row r="43" customFormat="false" ht="15" hidden="false" customHeight="false" outlineLevel="0" collapsed="false">
      <c r="A43" s="2" t="s">
        <v>70</v>
      </c>
      <c r="B43" s="2" t="s">
        <v>83</v>
      </c>
      <c r="C43" s="2" t="s">
        <v>26</v>
      </c>
      <c r="D43" s="2"/>
      <c r="E43" s="2" t="s">
        <v>27</v>
      </c>
      <c r="F43" s="6" t="str">
        <f aca="false">TRIM(B43)</f>
        <v>Tachigali myrmecophila</v>
      </c>
      <c r="G43" s="6" t="str">
        <f aca="false">IF(C43="indeterminada","",IF(C43="espécie",TRIM(SUBSTITUTE(SUBSTITUTE(F43," cf. "," ")," aff. "," ")),F43))</f>
        <v>Tachigali myrmecophila</v>
      </c>
      <c r="H43" s="3"/>
      <c r="I43" s="3"/>
    </row>
    <row r="44" customFormat="false" ht="15" hidden="false" customHeight="false" outlineLevel="0" collapsed="false">
      <c r="A44" s="2" t="s">
        <v>70</v>
      </c>
      <c r="B44" s="2" t="s">
        <v>84</v>
      </c>
      <c r="C44" s="2" t="s">
        <v>26</v>
      </c>
      <c r="D44" s="2"/>
      <c r="E44" s="2" t="s">
        <v>27</v>
      </c>
      <c r="F44" s="6" t="str">
        <f aca="false">TRIM(B44)</f>
        <v>Vouacapoua pallidior</v>
      </c>
      <c r="G44" s="6" t="str">
        <f aca="false">IF(C44="indeterminada","",IF(C44="espécie",TRIM(SUBSTITUTE(SUBSTITUTE(F44," cf. "," ")," aff. "," ")),F44))</f>
        <v>Vouacapoua pallidior</v>
      </c>
      <c r="H44" s="3"/>
      <c r="I44" s="3"/>
    </row>
    <row r="45" customFormat="false" ht="15" hidden="false" customHeight="false" outlineLevel="0" collapsed="false">
      <c r="A45" s="2" t="s">
        <v>70</v>
      </c>
      <c r="B45" s="2" t="s">
        <v>85</v>
      </c>
      <c r="C45" s="2" t="s">
        <v>30</v>
      </c>
      <c r="D45" s="2" t="s">
        <v>31</v>
      </c>
      <c r="E45" s="2" t="s">
        <v>72</v>
      </c>
      <c r="F45" s="6" t="str">
        <f aca="false">TRIM(B45)</f>
        <v>Bauhinia</v>
      </c>
      <c r="G45" s="6" t="str">
        <f aca="false">IF(C45="indeterminada","",IF(C45="espécie",TRIM(SUBSTITUTE(SUBSTITUTE(F45," cf. "," ")," aff. "," ")),F45))</f>
        <v>Bauhinia</v>
      </c>
      <c r="H45" s="3"/>
      <c r="I45" s="3"/>
    </row>
    <row r="46" customFormat="false" ht="15" hidden="false" customHeight="false" outlineLevel="0" collapsed="false">
      <c r="A46" s="2" t="s">
        <v>70</v>
      </c>
      <c r="B46" s="2" t="s">
        <v>86</v>
      </c>
      <c r="C46" s="2" t="s">
        <v>30</v>
      </c>
      <c r="D46" s="2" t="s">
        <v>87</v>
      </c>
      <c r="E46" s="2" t="s">
        <v>27</v>
      </c>
      <c r="F46" s="6" t="str">
        <f aca="false">TRIM(B46)</f>
        <v>Sclerolobium</v>
      </c>
      <c r="G46" s="6" t="str">
        <f aca="false">IF(C46="indeterminada","",IF(C46="espécie",TRIM(SUBSTITUTE(SUBSTITUTE(F46," cf. "," ")," aff. "," ")),F46))</f>
        <v>Sclerolobium</v>
      </c>
      <c r="H46" s="3"/>
      <c r="I46" s="3"/>
    </row>
    <row r="47" customFormat="false" ht="15" hidden="false" customHeight="false" outlineLevel="0" collapsed="false">
      <c r="A47" s="2" t="s">
        <v>70</v>
      </c>
      <c r="B47" s="2" t="s">
        <v>86</v>
      </c>
      <c r="C47" s="2" t="s">
        <v>30</v>
      </c>
      <c r="D47" s="2" t="s">
        <v>88</v>
      </c>
      <c r="E47" s="2" t="s">
        <v>27</v>
      </c>
      <c r="F47" s="6" t="str">
        <f aca="false">TRIM(B47)</f>
        <v>Sclerolobium</v>
      </c>
      <c r="G47" s="6" t="str">
        <f aca="false">IF(C47="indeterminada","",IF(C47="espécie",TRIM(SUBSTITUTE(SUBSTITUTE(F47," cf. "," ")," aff. "," ")),F47))</f>
        <v>Sclerolobium</v>
      </c>
      <c r="H47" s="3"/>
      <c r="I47" s="3"/>
    </row>
    <row r="48" customFormat="false" ht="15" hidden="false" customHeight="false" outlineLevel="0" collapsed="false">
      <c r="A48" s="2" t="s">
        <v>70</v>
      </c>
      <c r="B48" s="2" t="s">
        <v>89</v>
      </c>
      <c r="C48" s="2" t="s">
        <v>30</v>
      </c>
      <c r="D48" s="2" t="s">
        <v>31</v>
      </c>
      <c r="E48" s="2" t="s">
        <v>27</v>
      </c>
      <c r="F48" s="6" t="str">
        <f aca="false">TRIM(B48)</f>
        <v>Tachigali</v>
      </c>
      <c r="G48" s="6" t="str">
        <f aca="false">IF(C48="indeterminada","",IF(C48="espécie",TRIM(SUBSTITUTE(SUBSTITUTE(F48," cf. "," ")," aff. "," ")),F48))</f>
        <v>Tachigali</v>
      </c>
      <c r="H48" s="3"/>
      <c r="I48" s="3"/>
    </row>
    <row r="49" customFormat="false" ht="15" hidden="false" customHeight="false" outlineLevel="0" collapsed="false">
      <c r="A49" s="2" t="s">
        <v>90</v>
      </c>
      <c r="B49" s="2" t="s">
        <v>91</v>
      </c>
      <c r="C49" s="2" t="s">
        <v>26</v>
      </c>
      <c r="D49" s="2"/>
      <c r="E49" s="2" t="s">
        <v>27</v>
      </c>
      <c r="F49" s="6" t="str">
        <f aca="false">TRIM(B49)</f>
        <v>Caryocar glabrum</v>
      </c>
      <c r="G49" s="6" t="str">
        <f aca="false">IF(C49="indeterminada","",IF(C49="espécie",TRIM(SUBSTITUTE(SUBSTITUTE(F49," cf. "," ")," aff. "," ")),F49))</f>
        <v>Caryocar glabrum</v>
      </c>
      <c r="H49" s="3"/>
      <c r="I49" s="3"/>
    </row>
    <row r="50" customFormat="false" ht="15" hidden="false" customHeight="false" outlineLevel="0" collapsed="false">
      <c r="A50" s="2" t="s">
        <v>92</v>
      </c>
      <c r="B50" s="2" t="s">
        <v>93</v>
      </c>
      <c r="C50" s="2" t="s">
        <v>26</v>
      </c>
      <c r="D50" s="2"/>
      <c r="E50" s="2" t="s">
        <v>27</v>
      </c>
      <c r="F50" s="6" t="str">
        <f aca="false">TRIM(B50)</f>
        <v>Cecropia distachya</v>
      </c>
      <c r="G50" s="6" t="str">
        <f aca="false">IF(C50="indeterminada","",IF(C50="espécie",TRIM(SUBSTITUTE(SUBSTITUTE(F50," cf. "," ")," aff. "," ")),F50))</f>
        <v>Cecropia distachya</v>
      </c>
      <c r="H50" s="3"/>
      <c r="I50" s="3"/>
    </row>
    <row r="51" customFormat="false" ht="15" hidden="false" customHeight="false" outlineLevel="0" collapsed="false">
      <c r="A51" s="2" t="s">
        <v>92</v>
      </c>
      <c r="B51" s="2" t="s">
        <v>94</v>
      </c>
      <c r="C51" s="2" t="s">
        <v>26</v>
      </c>
      <c r="D51" s="2"/>
      <c r="E51" s="2" t="s">
        <v>27</v>
      </c>
      <c r="F51" s="6" t="str">
        <f aca="false">TRIM(B51)</f>
        <v>Cecropia sciadophylla</v>
      </c>
      <c r="G51" s="6" t="str">
        <f aca="false">IF(C51="indeterminada","",IF(C51="espécie",TRIM(SUBSTITUTE(SUBSTITUTE(F51," cf. "," ")," aff. "," ")),F51))</f>
        <v>Cecropia sciadophylla</v>
      </c>
      <c r="H51" s="3"/>
      <c r="I51" s="3"/>
    </row>
    <row r="52" customFormat="false" ht="15" hidden="false" customHeight="false" outlineLevel="0" collapsed="false">
      <c r="A52" s="2" t="s">
        <v>92</v>
      </c>
      <c r="B52" s="2" t="s">
        <v>95</v>
      </c>
      <c r="C52" s="2" t="s">
        <v>26</v>
      </c>
      <c r="D52" s="2"/>
      <c r="E52" s="2" t="s">
        <v>27</v>
      </c>
      <c r="F52" s="6" t="str">
        <f aca="false">TRIM(B52)</f>
        <v>Pourouma guianensis</v>
      </c>
      <c r="G52" s="6" t="str">
        <f aca="false">IF(C52="indeterminada","",IF(C52="espécie",TRIM(SUBSTITUTE(SUBSTITUTE(F52," cf. "," ")," aff. "," ")),F52))</f>
        <v>Pourouma guianensis</v>
      </c>
      <c r="H52" s="3"/>
      <c r="I52" s="3"/>
    </row>
    <row r="53" customFormat="false" ht="15" hidden="false" customHeight="false" outlineLevel="0" collapsed="false">
      <c r="A53" s="2" t="s">
        <v>92</v>
      </c>
      <c r="B53" s="2" t="s">
        <v>96</v>
      </c>
      <c r="C53" s="2" t="s">
        <v>26</v>
      </c>
      <c r="D53" s="2"/>
      <c r="E53" s="2" t="s">
        <v>27</v>
      </c>
      <c r="F53" s="6" t="str">
        <f aca="false">TRIM(B53)</f>
        <v>Pourouma ovata</v>
      </c>
      <c r="G53" s="6" t="str">
        <f aca="false">IF(C53="indeterminada","",IF(C53="espécie",TRIM(SUBSTITUTE(SUBSTITUTE(F53," cf. "," ")," aff. "," ")),F53))</f>
        <v>Pourouma ovata</v>
      </c>
      <c r="H53" s="3"/>
      <c r="I53" s="3"/>
    </row>
    <row r="54" customFormat="false" ht="15" hidden="false" customHeight="false" outlineLevel="0" collapsed="false">
      <c r="A54" s="2" t="s">
        <v>92</v>
      </c>
      <c r="B54" s="2" t="s">
        <v>97</v>
      </c>
      <c r="C54" s="2" t="s">
        <v>26</v>
      </c>
      <c r="D54" s="2"/>
      <c r="E54" s="2" t="s">
        <v>27</v>
      </c>
      <c r="F54" s="6" t="str">
        <f aca="false">TRIM(B54)</f>
        <v>Pourouma villosa</v>
      </c>
      <c r="G54" s="6" t="str">
        <f aca="false">IF(C54="indeterminada","",IF(C54="espécie",TRIM(SUBSTITUTE(SUBSTITUTE(F54," cf. "," ")," aff. "," ")),F54))</f>
        <v>Pourouma villosa</v>
      </c>
      <c r="H54" s="3"/>
      <c r="I54" s="3"/>
    </row>
    <row r="55" customFormat="false" ht="15" hidden="false" customHeight="false" outlineLevel="0" collapsed="false">
      <c r="A55" s="2" t="s">
        <v>98</v>
      </c>
      <c r="B55" s="2" t="s">
        <v>99</v>
      </c>
      <c r="C55" s="2" t="s">
        <v>26</v>
      </c>
      <c r="D55" s="2"/>
      <c r="E55" s="2" t="s">
        <v>27</v>
      </c>
      <c r="F55" s="6" t="str">
        <f aca="false">TRIM(B55)</f>
        <v>Goupia glabra</v>
      </c>
      <c r="G55" s="6" t="str">
        <f aca="false">IF(C55="indeterminada","",IF(C55="espécie",TRIM(SUBSTITUTE(SUBSTITUTE(F55," cf. "," ")," aff. "," ")),F55))</f>
        <v>Goupia glabra</v>
      </c>
      <c r="H55" s="3"/>
      <c r="I55" s="3"/>
    </row>
    <row r="56" customFormat="false" ht="15" hidden="false" customHeight="false" outlineLevel="0" collapsed="false">
      <c r="A56" s="2" t="s">
        <v>100</v>
      </c>
      <c r="B56" s="2" t="s">
        <v>101</v>
      </c>
      <c r="C56" s="2" t="s">
        <v>26</v>
      </c>
      <c r="D56" s="2"/>
      <c r="E56" s="2" t="s">
        <v>27</v>
      </c>
      <c r="F56" s="6" t="str">
        <f aca="false">TRIM(B56)</f>
        <v>Couepia bracteosa</v>
      </c>
      <c r="G56" s="6" t="str">
        <f aca="false">IF(C56="indeterminada","",IF(C56="espécie",TRIM(SUBSTITUTE(SUBSTITUTE(F56," cf. "," ")," aff. "," ")),F56))</f>
        <v>Couepia bracteosa</v>
      </c>
      <c r="H56" s="3"/>
      <c r="I56" s="3"/>
    </row>
    <row r="57" customFormat="false" ht="15" hidden="false" customHeight="false" outlineLevel="0" collapsed="false">
      <c r="A57" s="2" t="s">
        <v>100</v>
      </c>
      <c r="B57" s="2" t="s">
        <v>102</v>
      </c>
      <c r="C57" s="2" t="s">
        <v>26</v>
      </c>
      <c r="D57" s="2"/>
      <c r="E57" s="2" t="s">
        <v>27</v>
      </c>
      <c r="F57" s="6" t="str">
        <f aca="false">TRIM(B57)</f>
        <v>Couepia canomensis</v>
      </c>
      <c r="G57" s="6" t="str">
        <f aca="false">IF(C57="indeterminada","",IF(C57="espécie",TRIM(SUBSTITUTE(SUBSTITUTE(F57," cf. "," ")," aff. "," ")),F57))</f>
        <v>Couepia canomensis</v>
      </c>
      <c r="H57" s="3"/>
      <c r="I57" s="3"/>
    </row>
    <row r="58" customFormat="false" ht="15" hidden="false" customHeight="false" outlineLevel="0" collapsed="false">
      <c r="A58" s="2" t="s">
        <v>100</v>
      </c>
      <c r="B58" s="2" t="s">
        <v>103</v>
      </c>
      <c r="C58" s="2" t="s">
        <v>26</v>
      </c>
      <c r="D58" s="2"/>
      <c r="E58" s="2" t="s">
        <v>27</v>
      </c>
      <c r="F58" s="6" t="str">
        <f aca="false">TRIM(B58)</f>
        <v>Couepia elata</v>
      </c>
      <c r="G58" s="6" t="str">
        <f aca="false">IF(C58="indeterminada","",IF(C58="espécie",TRIM(SUBSTITUTE(SUBSTITUTE(F58," cf. "," ")," aff. "," ")),F58))</f>
        <v>Couepia elata</v>
      </c>
      <c r="H58" s="3"/>
      <c r="I58" s="3"/>
    </row>
    <row r="59" customFormat="false" ht="15" hidden="false" customHeight="false" outlineLevel="0" collapsed="false">
      <c r="A59" s="2" t="s">
        <v>100</v>
      </c>
      <c r="B59" s="2" t="s">
        <v>104</v>
      </c>
      <c r="C59" s="2" t="s">
        <v>26</v>
      </c>
      <c r="D59" s="2"/>
      <c r="E59" s="2" t="s">
        <v>27</v>
      </c>
      <c r="F59" s="6" t="str">
        <f aca="false">TRIM(B59)</f>
        <v>Couepia longipendula</v>
      </c>
      <c r="G59" s="6" t="str">
        <f aca="false">IF(C59="indeterminada","",IF(C59="espécie",TRIM(SUBSTITUTE(SUBSTITUTE(F59," cf. "," ")," aff. "," ")),F59))</f>
        <v>Couepia longipendula</v>
      </c>
      <c r="H59" s="3"/>
      <c r="I59" s="3"/>
    </row>
    <row r="60" customFormat="false" ht="15" hidden="false" customHeight="false" outlineLevel="0" collapsed="false">
      <c r="A60" s="2" t="s">
        <v>100</v>
      </c>
      <c r="B60" s="2" t="s">
        <v>105</v>
      </c>
      <c r="C60" s="2" t="s">
        <v>26</v>
      </c>
      <c r="D60" s="2"/>
      <c r="E60" s="2" t="s">
        <v>27</v>
      </c>
      <c r="F60" s="6" t="str">
        <f aca="false">TRIM(B60)</f>
        <v>Hirtella araguariensis</v>
      </c>
      <c r="G60" s="6" t="str">
        <f aca="false">IF(C60="indeterminada","",IF(C60="espécie",TRIM(SUBSTITUTE(SUBSTITUTE(F60," cf. "," ")," aff. "," ")),F60))</f>
        <v>Hirtella araguariensis</v>
      </c>
      <c r="H60" s="3"/>
      <c r="I60" s="3"/>
    </row>
    <row r="61" customFormat="false" ht="15" hidden="false" customHeight="false" outlineLevel="0" collapsed="false">
      <c r="A61" s="2" t="s">
        <v>100</v>
      </c>
      <c r="B61" s="2" t="s">
        <v>106</v>
      </c>
      <c r="C61" s="2" t="s">
        <v>26</v>
      </c>
      <c r="D61" s="2"/>
      <c r="E61" s="2" t="s">
        <v>27</v>
      </c>
      <c r="F61" s="6" t="str">
        <f aca="false">TRIM(B61)</f>
        <v>Hirtella bicornis</v>
      </c>
      <c r="G61" s="6" t="str">
        <f aca="false">IF(C61="indeterminada","",IF(C61="espécie",TRIM(SUBSTITUTE(SUBSTITUTE(F61," cf. "," ")," aff. "," ")),F61))</f>
        <v>Hirtella bicornis</v>
      </c>
      <c r="H61" s="3"/>
      <c r="I61" s="3"/>
    </row>
    <row r="62" customFormat="false" ht="15" hidden="false" customHeight="false" outlineLevel="0" collapsed="false">
      <c r="A62" s="2" t="s">
        <v>100</v>
      </c>
      <c r="B62" s="2" t="s">
        <v>107</v>
      </c>
      <c r="C62" s="2" t="s">
        <v>26</v>
      </c>
      <c r="D62" s="2"/>
      <c r="E62" s="2" t="s">
        <v>27</v>
      </c>
      <c r="F62" s="6" t="str">
        <f aca="false">TRIM(B62)</f>
        <v>Licania canescens</v>
      </c>
      <c r="G62" s="6" t="str">
        <f aca="false">IF(C62="indeterminada","",IF(C62="espécie",TRIM(SUBSTITUTE(SUBSTITUTE(F62," cf. "," ")," aff. "," ")),F62))</f>
        <v>Licania canescens</v>
      </c>
      <c r="H62" s="3"/>
      <c r="I62" s="3"/>
    </row>
    <row r="63" customFormat="false" ht="15" hidden="false" customHeight="false" outlineLevel="0" collapsed="false">
      <c r="A63" s="2" t="s">
        <v>100</v>
      </c>
      <c r="B63" s="2" t="s">
        <v>108</v>
      </c>
      <c r="C63" s="2" t="s">
        <v>26</v>
      </c>
      <c r="D63" s="2" t="s">
        <v>61</v>
      </c>
      <c r="E63" s="2" t="s">
        <v>27</v>
      </c>
      <c r="F63" s="6" t="str">
        <f aca="false">TRIM(B63)</f>
        <v>Licania cf. apetala</v>
      </c>
      <c r="G63" s="6" t="str">
        <f aca="false">IF(C63="indeterminada","",IF(C63="espécie",TRIM(SUBSTITUTE(SUBSTITUTE(F63," cf. "," ")," aff. "," ")),F63))</f>
        <v>Licania apetala</v>
      </c>
      <c r="H63" s="3"/>
      <c r="I63" s="3"/>
    </row>
    <row r="64" customFormat="false" ht="15" hidden="false" customHeight="false" outlineLevel="0" collapsed="false">
      <c r="A64" s="2" t="s">
        <v>100</v>
      </c>
      <c r="B64" s="2" t="s">
        <v>109</v>
      </c>
      <c r="C64" s="2" t="s">
        <v>26</v>
      </c>
      <c r="D64" s="2"/>
      <c r="E64" s="2" t="s">
        <v>27</v>
      </c>
      <c r="F64" s="6" t="str">
        <f aca="false">TRIM(B64)</f>
        <v>Licania davillifolia</v>
      </c>
      <c r="G64" s="6" t="str">
        <f aca="false">IF(C64="indeterminada","",IF(C64="espécie",TRIM(SUBSTITUTE(SUBSTITUTE(F64," cf. "," ")," aff. "," ")),F64))</f>
        <v>Licania davillifolia</v>
      </c>
      <c r="H64" s="3"/>
      <c r="I64" s="3"/>
    </row>
    <row r="65" customFormat="false" ht="15" hidden="false" customHeight="false" outlineLevel="0" collapsed="false">
      <c r="A65" s="2" t="s">
        <v>100</v>
      </c>
      <c r="B65" s="2" t="s">
        <v>110</v>
      </c>
      <c r="C65" s="2" t="s">
        <v>26</v>
      </c>
      <c r="D65" s="2"/>
      <c r="E65" s="2" t="s">
        <v>27</v>
      </c>
      <c r="F65" s="6" t="str">
        <f aca="false">TRIM(B65)</f>
        <v>Licania densiflora</v>
      </c>
      <c r="G65" s="6" t="str">
        <f aca="false">IF(C65="indeterminada","",IF(C65="espécie",TRIM(SUBSTITUTE(SUBSTITUTE(F65," cf. "," ")," aff. "," ")),F65))</f>
        <v>Licania densiflora</v>
      </c>
      <c r="H65" s="3"/>
      <c r="I65" s="3"/>
    </row>
    <row r="66" customFormat="false" ht="15" hidden="false" customHeight="false" outlineLevel="0" collapsed="false">
      <c r="A66" s="2" t="s">
        <v>100</v>
      </c>
      <c r="B66" s="2" t="s">
        <v>111</v>
      </c>
      <c r="C66" s="2" t="s">
        <v>26</v>
      </c>
      <c r="D66" s="2"/>
      <c r="E66" s="2" t="s">
        <v>27</v>
      </c>
      <c r="F66" s="6" t="str">
        <f aca="false">TRIM(B66)</f>
        <v>Licania heteromorpha</v>
      </c>
      <c r="G66" s="6" t="str">
        <f aca="false">IF(C66="indeterminada","",IF(C66="espécie",TRIM(SUBSTITUTE(SUBSTITUTE(F66," cf. "," ")," aff. "," ")),F66))</f>
        <v>Licania heteromorpha</v>
      </c>
      <c r="H66" s="3"/>
      <c r="I66" s="3"/>
    </row>
    <row r="67" customFormat="false" ht="15" hidden="false" customHeight="false" outlineLevel="0" collapsed="false">
      <c r="A67" s="2" t="s">
        <v>100</v>
      </c>
      <c r="B67" s="2" t="s">
        <v>112</v>
      </c>
      <c r="C67" s="2" t="s">
        <v>26</v>
      </c>
      <c r="D67" s="2"/>
      <c r="E67" s="2" t="s">
        <v>27</v>
      </c>
      <c r="F67" s="6" t="str">
        <f aca="false">TRIM(B67)</f>
        <v>Licania longistyla</v>
      </c>
      <c r="G67" s="6" t="str">
        <f aca="false">IF(C67="indeterminada","",IF(C67="espécie",TRIM(SUBSTITUTE(SUBSTITUTE(F67," cf. "," ")," aff. "," ")),F67))</f>
        <v>Licania longistyla</v>
      </c>
      <c r="H67" s="3"/>
      <c r="I67" s="3"/>
    </row>
    <row r="68" customFormat="false" ht="15" hidden="false" customHeight="false" outlineLevel="0" collapsed="false">
      <c r="A68" s="2" t="s">
        <v>100</v>
      </c>
      <c r="B68" s="2" t="s">
        <v>113</v>
      </c>
      <c r="C68" s="2" t="s">
        <v>26</v>
      </c>
      <c r="D68" s="2"/>
      <c r="E68" s="2" t="s">
        <v>27</v>
      </c>
      <c r="F68" s="6" t="str">
        <f aca="false">TRIM(B68)</f>
        <v>Licania micrantha</v>
      </c>
      <c r="G68" s="6" t="str">
        <f aca="false">IF(C68="indeterminada","",IF(C68="espécie",TRIM(SUBSTITUTE(SUBSTITUTE(F68," cf. "," ")," aff. "," ")),F68))</f>
        <v>Licania micrantha</v>
      </c>
      <c r="H68" s="3"/>
      <c r="I68" s="3"/>
    </row>
    <row r="69" customFormat="false" ht="15" hidden="false" customHeight="false" outlineLevel="0" collapsed="false">
      <c r="A69" s="2" t="s">
        <v>100</v>
      </c>
      <c r="B69" s="2" t="s">
        <v>114</v>
      </c>
      <c r="C69" s="2" t="s">
        <v>26</v>
      </c>
      <c r="D69" s="2"/>
      <c r="E69" s="2" t="s">
        <v>27</v>
      </c>
      <c r="F69" s="6" t="str">
        <f aca="false">TRIM(B69)</f>
        <v>Licania oblongifolia</v>
      </c>
      <c r="G69" s="6" t="str">
        <f aca="false">IF(C69="indeterminada","",IF(C69="espécie",TRIM(SUBSTITUTE(SUBSTITUTE(F69," cf. "," ")," aff. "," ")),F69))</f>
        <v>Licania oblongifolia</v>
      </c>
      <c r="H69" s="3"/>
      <c r="I69" s="3"/>
    </row>
    <row r="70" customFormat="false" ht="15" hidden="false" customHeight="false" outlineLevel="0" collapsed="false">
      <c r="A70" s="2" t="s">
        <v>100</v>
      </c>
      <c r="B70" s="2" t="s">
        <v>115</v>
      </c>
      <c r="C70" s="2" t="s">
        <v>26</v>
      </c>
      <c r="D70" s="2"/>
      <c r="E70" s="2" t="s">
        <v>27</v>
      </c>
      <c r="F70" s="6" t="str">
        <f aca="false">TRIM(B70)</f>
        <v>Licania octandra</v>
      </c>
      <c r="G70" s="6" t="str">
        <f aca="false">IF(C70="indeterminada","",IF(C70="espécie",TRIM(SUBSTITUTE(SUBSTITUTE(F70," cf. "," ")," aff. "," ")),F70))</f>
        <v>Licania octandra</v>
      </c>
      <c r="H70" s="3"/>
      <c r="I70" s="3"/>
    </row>
    <row r="71" customFormat="false" ht="15" hidden="false" customHeight="false" outlineLevel="0" collapsed="false">
      <c r="A71" s="2" t="s">
        <v>116</v>
      </c>
      <c r="B71" s="2" t="s">
        <v>117</v>
      </c>
      <c r="C71" s="2" t="s">
        <v>30</v>
      </c>
      <c r="D71" s="2" t="s">
        <v>31</v>
      </c>
      <c r="E71" s="2" t="s">
        <v>27</v>
      </c>
      <c r="F71" s="6" t="str">
        <f aca="false">TRIM(B71)</f>
        <v>Caraipa</v>
      </c>
      <c r="G71" s="6" t="str">
        <f aca="false">IF(C71="indeterminada","",IF(C71="espécie",TRIM(SUBSTITUTE(SUBSTITUTE(F71," cf. "," ")," aff. "," ")),F71))</f>
        <v>Caraipa</v>
      </c>
      <c r="H71" s="3"/>
      <c r="I71" s="3"/>
    </row>
    <row r="72" customFormat="false" ht="15" hidden="false" customHeight="false" outlineLevel="0" collapsed="false">
      <c r="A72" s="2" t="s">
        <v>116</v>
      </c>
      <c r="B72" s="2" t="s">
        <v>118</v>
      </c>
      <c r="C72" s="2" t="s">
        <v>26</v>
      </c>
      <c r="D72" s="2"/>
      <c r="E72" s="2" t="s">
        <v>27</v>
      </c>
      <c r="F72" s="6" t="str">
        <f aca="false">TRIM(B72)</f>
        <v>Symphonia globulifera</v>
      </c>
      <c r="G72" s="6" t="str">
        <f aca="false">IF(C72="indeterminada","",IF(C72="espécie",TRIM(SUBSTITUTE(SUBSTITUTE(F72," cf. "," ")," aff. "," ")),F72))</f>
        <v>Symphonia globulifera</v>
      </c>
      <c r="H72" s="3"/>
      <c r="I72" s="3"/>
    </row>
    <row r="73" customFormat="false" ht="15" hidden="false" customHeight="false" outlineLevel="0" collapsed="false">
      <c r="A73" s="2" t="s">
        <v>116</v>
      </c>
      <c r="B73" s="2" t="s">
        <v>119</v>
      </c>
      <c r="C73" s="2" t="s">
        <v>26</v>
      </c>
      <c r="D73" s="2"/>
      <c r="E73" s="2" t="s">
        <v>27</v>
      </c>
      <c r="F73" s="6" t="str">
        <f aca="false">TRIM(B73)</f>
        <v>Vismia japurensis</v>
      </c>
      <c r="G73" s="6" t="str">
        <f aca="false">IF(C73="indeterminada","",IF(C73="espécie",TRIM(SUBSTITUTE(SUBSTITUTE(F73," cf. "," ")," aff. "," ")),F73))</f>
        <v>Vismia japurensis</v>
      </c>
      <c r="H73" s="3"/>
      <c r="I73" s="3"/>
    </row>
    <row r="74" customFormat="false" ht="15" hidden="false" customHeight="false" outlineLevel="0" collapsed="false">
      <c r="A74" s="2" t="s">
        <v>120</v>
      </c>
      <c r="B74" s="2" t="s">
        <v>121</v>
      </c>
      <c r="C74" s="2" t="s">
        <v>26</v>
      </c>
      <c r="D74" s="2"/>
      <c r="E74" s="2" t="s">
        <v>27</v>
      </c>
      <c r="F74" s="6" t="str">
        <f aca="false">TRIM(B74)</f>
        <v>Buchenavia parvifolia</v>
      </c>
      <c r="G74" s="6" t="str">
        <f aca="false">IF(C74="indeterminada","",IF(C74="espécie",TRIM(SUBSTITUTE(SUBSTITUTE(F74," cf. "," ")," aff. "," ")),F74))</f>
        <v>Buchenavia parvifolia</v>
      </c>
      <c r="H74" s="3"/>
      <c r="I74" s="3"/>
    </row>
    <row r="75" customFormat="false" ht="15" hidden="false" customHeight="false" outlineLevel="0" collapsed="false">
      <c r="A75" s="2" t="s">
        <v>122</v>
      </c>
      <c r="B75" s="2" t="s">
        <v>123</v>
      </c>
      <c r="C75" s="2" t="s">
        <v>26</v>
      </c>
      <c r="D75" s="2"/>
      <c r="E75" s="2" t="s">
        <v>27</v>
      </c>
      <c r="F75" s="6" t="str">
        <f aca="false">TRIM(B75)</f>
        <v>Connarus perrottetti</v>
      </c>
      <c r="G75" s="6" t="str">
        <f aca="false">IF(C75="indeterminada","",IF(C75="espécie",TRIM(SUBSTITUTE(SUBSTITUTE(F75," cf. "," ")," aff. "," ")),F75))</f>
        <v>Connarus perrottetti</v>
      </c>
      <c r="H75" s="3"/>
      <c r="I75" s="3"/>
    </row>
    <row r="76" customFormat="false" ht="15" hidden="false" customHeight="false" outlineLevel="0" collapsed="false">
      <c r="A76" s="2" t="s">
        <v>122</v>
      </c>
      <c r="B76" s="2" t="s">
        <v>124</v>
      </c>
      <c r="C76" s="2" t="s">
        <v>26</v>
      </c>
      <c r="D76" s="2"/>
      <c r="E76" s="2" t="s">
        <v>72</v>
      </c>
      <c r="F76" s="6" t="str">
        <f aca="false">TRIM(B76)</f>
        <v>Rourea cuspidata</v>
      </c>
      <c r="G76" s="6" t="str">
        <f aca="false">IF(C76="indeterminada","",IF(C76="espécie",TRIM(SUBSTITUTE(SUBSTITUTE(F76," cf. "," ")," aff. "," ")),F76))</f>
        <v>Rourea cuspidata</v>
      </c>
      <c r="H76" s="3"/>
      <c r="I76" s="3"/>
    </row>
    <row r="77" customFormat="false" ht="15" hidden="false" customHeight="false" outlineLevel="0" collapsed="false">
      <c r="A77" s="2" t="s">
        <v>125</v>
      </c>
      <c r="B77" s="2" t="s">
        <v>126</v>
      </c>
      <c r="C77" s="2" t="s">
        <v>26</v>
      </c>
      <c r="D77" s="2"/>
      <c r="E77" s="2" t="s">
        <v>27</v>
      </c>
      <c r="F77" s="6" t="str">
        <f aca="false">TRIM(B77)</f>
        <v>Tapura amazonica</v>
      </c>
      <c r="G77" s="6" t="str">
        <f aca="false">IF(C77="indeterminada","",IF(C77="espécie",TRIM(SUBSTITUTE(SUBSTITUTE(F77," cf. "," ")," aff. "," ")),F77))</f>
        <v>Tapura amazonica</v>
      </c>
      <c r="H77" s="3"/>
      <c r="I77" s="3"/>
    </row>
    <row r="78" customFormat="false" ht="15" hidden="false" customHeight="false" outlineLevel="0" collapsed="false">
      <c r="A78" s="2" t="s">
        <v>127</v>
      </c>
      <c r="B78" s="2" t="s">
        <v>128</v>
      </c>
      <c r="C78" s="2" t="s">
        <v>26</v>
      </c>
      <c r="D78" s="2"/>
      <c r="E78" s="2" t="s">
        <v>27</v>
      </c>
      <c r="F78" s="6" t="str">
        <f aca="false">TRIM(B78)</f>
        <v>Diospyros pseudoxylopia</v>
      </c>
      <c r="G78" s="6" t="str">
        <f aca="false">IF(C78="indeterminada","",IF(C78="espécie",TRIM(SUBSTITUTE(SUBSTITUTE(F78," cf. "," ")," aff. "," ")),F78))</f>
        <v>Diospyros pseudoxylopia</v>
      </c>
      <c r="H78" s="3"/>
      <c r="I78" s="3"/>
    </row>
    <row r="79" customFormat="false" ht="15" hidden="false" customHeight="false" outlineLevel="0" collapsed="false">
      <c r="A79" s="2" t="s">
        <v>129</v>
      </c>
      <c r="B79" s="2" t="s">
        <v>130</v>
      </c>
      <c r="C79" s="2" t="s">
        <v>26</v>
      </c>
      <c r="D79" s="2" t="s">
        <v>61</v>
      </c>
      <c r="E79" s="2" t="s">
        <v>27</v>
      </c>
      <c r="F79" s="6" t="str">
        <f aca="false">TRIM(B79)</f>
        <v>Sloanea cf. guianensis</v>
      </c>
      <c r="G79" s="6" t="str">
        <f aca="false">IF(C79="indeterminada","",IF(C79="espécie",TRIM(SUBSTITUTE(SUBSTITUTE(F79," cf. "," ")," aff. "," ")),F79))</f>
        <v>Sloanea guianensis</v>
      </c>
      <c r="H79" s="3"/>
      <c r="I79" s="3"/>
    </row>
    <row r="80" customFormat="false" ht="15" hidden="false" customHeight="false" outlineLevel="0" collapsed="false">
      <c r="A80" s="2" t="s">
        <v>129</v>
      </c>
      <c r="B80" s="2" t="s">
        <v>131</v>
      </c>
      <c r="C80" s="2" t="s">
        <v>26</v>
      </c>
      <c r="D80" s="2"/>
      <c r="E80" s="2" t="s">
        <v>27</v>
      </c>
      <c r="F80" s="6" t="str">
        <f aca="false">TRIM(B80)</f>
        <v>Sloanea excelsa</v>
      </c>
      <c r="G80" s="6" t="str">
        <f aca="false">IF(C80="indeterminada","",IF(C80="espécie",TRIM(SUBSTITUTE(SUBSTITUTE(F80," cf. "," ")," aff. "," ")),F80))</f>
        <v>Sloanea excelsa</v>
      </c>
      <c r="H80" s="3"/>
      <c r="I80" s="3"/>
    </row>
    <row r="81" customFormat="false" ht="15" hidden="false" customHeight="false" outlineLevel="0" collapsed="false">
      <c r="A81" s="2" t="s">
        <v>129</v>
      </c>
      <c r="B81" s="2" t="s">
        <v>132</v>
      </c>
      <c r="C81" s="2" t="s">
        <v>26</v>
      </c>
      <c r="D81" s="2"/>
      <c r="E81" s="2" t="s">
        <v>27</v>
      </c>
      <c r="F81" s="6" t="str">
        <f aca="false">TRIM(B81)</f>
        <v>Sloanea floribunda</v>
      </c>
      <c r="G81" s="6" t="str">
        <f aca="false">IF(C81="indeterminada","",IF(C81="espécie",TRIM(SUBSTITUTE(SUBSTITUTE(F81," cf. "," ")," aff. "," ")),F81))</f>
        <v>Sloanea floribunda</v>
      </c>
      <c r="H81" s="3"/>
      <c r="I81" s="3"/>
    </row>
    <row r="82" customFormat="false" ht="15" hidden="false" customHeight="false" outlineLevel="0" collapsed="false">
      <c r="A82" s="2" t="s">
        <v>133</v>
      </c>
      <c r="B82" s="2" t="s">
        <v>134</v>
      </c>
      <c r="C82" s="2" t="s">
        <v>30</v>
      </c>
      <c r="D82" s="2" t="s">
        <v>31</v>
      </c>
      <c r="E82" s="2" t="s">
        <v>27</v>
      </c>
      <c r="F82" s="6" t="str">
        <f aca="false">TRIM(B82)</f>
        <v>Alchornea</v>
      </c>
      <c r="G82" s="6" t="str">
        <f aca="false">IF(C82="indeterminada","",IF(C82="espécie",TRIM(SUBSTITUTE(SUBSTITUTE(F82," cf. "," ")," aff. "," ")),F82))</f>
        <v>Alchornea</v>
      </c>
      <c r="H82" s="3"/>
      <c r="I82" s="3"/>
    </row>
    <row r="83" customFormat="false" ht="15" hidden="false" customHeight="false" outlineLevel="0" collapsed="false">
      <c r="A83" s="2" t="s">
        <v>133</v>
      </c>
      <c r="B83" s="2" t="s">
        <v>135</v>
      </c>
      <c r="C83" s="2" t="s">
        <v>26</v>
      </c>
      <c r="D83" s="2"/>
      <c r="E83" s="2" t="s">
        <v>27</v>
      </c>
      <c r="F83" s="6" t="str">
        <f aca="false">TRIM(B83)</f>
        <v>Conceveiba guianensis</v>
      </c>
      <c r="G83" s="6" t="str">
        <f aca="false">IF(C83="indeterminada","",IF(C83="espécie",TRIM(SUBSTITUTE(SUBSTITUTE(F83," cf. "," ")," aff. "," ")),F83))</f>
        <v>Conceveiba guianensis</v>
      </c>
      <c r="H83" s="3"/>
      <c r="I83" s="3"/>
    </row>
    <row r="84" customFormat="false" ht="15" hidden="false" customHeight="false" outlineLevel="0" collapsed="false">
      <c r="A84" s="2" t="s">
        <v>133</v>
      </c>
      <c r="B84" s="2" t="s">
        <v>136</v>
      </c>
      <c r="C84" s="2" t="s">
        <v>26</v>
      </c>
      <c r="D84" s="2"/>
      <c r="E84" s="2" t="s">
        <v>27</v>
      </c>
      <c r="F84" s="6" t="str">
        <f aca="false">TRIM(B84)</f>
        <v>Croton lanjouwensis</v>
      </c>
      <c r="G84" s="6" t="str">
        <f aca="false">IF(C84="indeterminada","",IF(C84="espécie",TRIM(SUBSTITUTE(SUBSTITUTE(F84," cf. "," ")," aff. "," ")),F84))</f>
        <v>Croton lanjouwensis</v>
      </c>
      <c r="H84" s="3"/>
      <c r="I84" s="3"/>
    </row>
    <row r="85" customFormat="false" ht="15" hidden="false" customHeight="false" outlineLevel="0" collapsed="false">
      <c r="A85" s="2" t="s">
        <v>133</v>
      </c>
      <c r="B85" s="2" t="s">
        <v>137</v>
      </c>
      <c r="C85" s="2" t="s">
        <v>26</v>
      </c>
      <c r="D85" s="2"/>
      <c r="E85" s="2" t="s">
        <v>27</v>
      </c>
      <c r="F85" s="6" t="str">
        <f aca="false">TRIM(B85)</f>
        <v>Hevea guianensis</v>
      </c>
      <c r="G85" s="6" t="str">
        <f aca="false">IF(C85="indeterminada","",IF(C85="espécie",TRIM(SUBSTITUTE(SUBSTITUTE(F85," cf. "," ")," aff. "," ")),F85))</f>
        <v>Hevea guianensis</v>
      </c>
      <c r="H85" s="3"/>
      <c r="I85" s="3"/>
    </row>
    <row r="86" customFormat="false" ht="15" hidden="false" customHeight="false" outlineLevel="0" collapsed="false">
      <c r="A86" s="2" t="s">
        <v>133</v>
      </c>
      <c r="B86" s="2" t="s">
        <v>138</v>
      </c>
      <c r="C86" s="2" t="s">
        <v>26</v>
      </c>
      <c r="D86" s="2"/>
      <c r="E86" s="2" t="s">
        <v>27</v>
      </c>
      <c r="F86" s="6" t="str">
        <f aca="false">TRIM(B86)</f>
        <v>Mabea angularis</v>
      </c>
      <c r="G86" s="6" t="str">
        <f aca="false">IF(C86="indeterminada","",IF(C86="espécie",TRIM(SUBSTITUTE(SUBSTITUTE(F86," cf. "," ")," aff. "," ")),F86))</f>
        <v>Mabea angularis</v>
      </c>
      <c r="H86" s="3"/>
      <c r="I86" s="3"/>
    </row>
    <row r="87" customFormat="false" ht="15" hidden="false" customHeight="false" outlineLevel="0" collapsed="false">
      <c r="A87" s="2" t="s">
        <v>133</v>
      </c>
      <c r="B87" s="2" t="s">
        <v>139</v>
      </c>
      <c r="C87" s="2" t="s">
        <v>26</v>
      </c>
      <c r="D87" s="2"/>
      <c r="E87" s="2" t="s">
        <v>27</v>
      </c>
      <c r="F87" s="6" t="str">
        <f aca="false">TRIM(B87)</f>
        <v>Mabea caudata</v>
      </c>
      <c r="G87" s="6" t="str">
        <f aca="false">IF(C87="indeterminada","",IF(C87="espécie",TRIM(SUBSTITUTE(SUBSTITUTE(F87," cf. "," ")," aff. "," ")),F87))</f>
        <v>Mabea caudata</v>
      </c>
      <c r="H87" s="3"/>
      <c r="I87" s="3"/>
    </row>
    <row r="88" customFormat="false" ht="15" hidden="false" customHeight="false" outlineLevel="0" collapsed="false">
      <c r="A88" s="2" t="s">
        <v>133</v>
      </c>
      <c r="B88" s="2" t="s">
        <v>140</v>
      </c>
      <c r="C88" s="2" t="s">
        <v>26</v>
      </c>
      <c r="D88" s="2" t="s">
        <v>61</v>
      </c>
      <c r="E88" s="2" t="s">
        <v>27</v>
      </c>
      <c r="F88" s="6" t="str">
        <f aca="false">TRIM(B88)</f>
        <v>Mabea cf. angustifolia</v>
      </c>
      <c r="G88" s="6" t="str">
        <f aca="false">IF(C88="indeterminada","",IF(C88="espécie",TRIM(SUBSTITUTE(SUBSTITUTE(F88," cf. "," ")," aff. "," ")),F88))</f>
        <v>Mabea angustifolia</v>
      </c>
      <c r="H88" s="3"/>
      <c r="I88" s="3"/>
    </row>
    <row r="89" customFormat="false" ht="15" hidden="false" customHeight="false" outlineLevel="0" collapsed="false">
      <c r="A89" s="2" t="s">
        <v>133</v>
      </c>
      <c r="B89" s="2" t="s">
        <v>141</v>
      </c>
      <c r="C89" s="2" t="s">
        <v>26</v>
      </c>
      <c r="D89" s="2" t="s">
        <v>61</v>
      </c>
      <c r="E89" s="2" t="s">
        <v>27</v>
      </c>
      <c r="F89" s="6" t="str">
        <f aca="false">TRIM(B89)</f>
        <v>Mabea cf. klugii</v>
      </c>
      <c r="G89" s="6" t="str">
        <f aca="false">IF(C89="indeterminada","",IF(C89="espécie",TRIM(SUBSTITUTE(SUBSTITUTE(F89," cf. "," ")," aff. "," ")),F89))</f>
        <v>Mabea klugii</v>
      </c>
      <c r="H89" s="3"/>
      <c r="I89" s="3"/>
    </row>
    <row r="90" customFormat="false" ht="15" hidden="false" customHeight="false" outlineLevel="0" collapsed="false">
      <c r="A90" s="2" t="s">
        <v>133</v>
      </c>
      <c r="B90" s="2" t="s">
        <v>142</v>
      </c>
      <c r="C90" s="2" t="s">
        <v>26</v>
      </c>
      <c r="D90" s="2"/>
      <c r="E90" s="2" t="s">
        <v>27</v>
      </c>
      <c r="F90" s="6" t="str">
        <f aca="false">TRIM(B90)</f>
        <v>Mabea piriri</v>
      </c>
      <c r="G90" s="6" t="str">
        <f aca="false">IF(C90="indeterminada","",IF(C90="espécie",TRIM(SUBSTITUTE(SUBSTITUTE(F90," cf. "," ")," aff. "," ")),F90))</f>
        <v>Mabea piriri</v>
      </c>
      <c r="H90" s="3"/>
      <c r="I90" s="3"/>
    </row>
    <row r="91" customFormat="false" ht="15" hidden="false" customHeight="false" outlineLevel="0" collapsed="false">
      <c r="A91" s="2" t="s">
        <v>133</v>
      </c>
      <c r="B91" s="2" t="s">
        <v>143</v>
      </c>
      <c r="C91" s="2" t="s">
        <v>26</v>
      </c>
      <c r="D91" s="2"/>
      <c r="E91" s="2" t="s">
        <v>27</v>
      </c>
      <c r="F91" s="6" t="str">
        <f aca="false">TRIM(B91)</f>
        <v>Mabea speciosa</v>
      </c>
      <c r="G91" s="6" t="str">
        <f aca="false">IF(C91="indeterminada","",IF(C91="espécie",TRIM(SUBSTITUTE(SUBSTITUTE(F91," cf. "," ")," aff. "," ")),F91))</f>
        <v>Mabea speciosa</v>
      </c>
      <c r="H91" s="3"/>
      <c r="I91" s="3"/>
    </row>
    <row r="92" customFormat="false" ht="15" hidden="false" customHeight="false" outlineLevel="0" collapsed="false">
      <c r="A92" s="2" t="s">
        <v>133</v>
      </c>
      <c r="B92" s="2" t="s">
        <v>144</v>
      </c>
      <c r="C92" s="2" t="s">
        <v>26</v>
      </c>
      <c r="D92" s="2"/>
      <c r="E92" s="2" t="s">
        <v>27</v>
      </c>
      <c r="F92" s="6" t="str">
        <f aca="false">TRIM(B92)</f>
        <v>Micrandropsis scleroxylon</v>
      </c>
      <c r="G92" s="6" t="str">
        <f aca="false">IF(C92="indeterminada","",IF(C92="espécie",TRIM(SUBSTITUTE(SUBSTITUTE(F92," cf. "," ")," aff. "," ")),F92))</f>
        <v>Micrandropsis scleroxylon</v>
      </c>
      <c r="H92" s="3"/>
      <c r="I92" s="3"/>
    </row>
    <row r="93" customFormat="false" ht="15" hidden="false" customHeight="false" outlineLevel="0" collapsed="false">
      <c r="A93" s="2" t="s">
        <v>133</v>
      </c>
      <c r="B93" s="2" t="s">
        <v>145</v>
      </c>
      <c r="C93" s="2" t="s">
        <v>26</v>
      </c>
      <c r="D93" s="2"/>
      <c r="E93" s="2" t="s">
        <v>27</v>
      </c>
      <c r="F93" s="6" t="str">
        <f aca="false">TRIM(B93)</f>
        <v>Senefeldera macrophylla</v>
      </c>
      <c r="G93" s="6" t="str">
        <f aca="false">IF(C93="indeterminada","",IF(C93="espécie",TRIM(SUBSTITUTE(SUBSTITUTE(F93," cf. "," ")," aff. "," ")),F93))</f>
        <v>Senefeldera macrophylla</v>
      </c>
      <c r="H93" s="3"/>
      <c r="I93" s="3"/>
    </row>
    <row r="94" customFormat="false" ht="15" hidden="false" customHeight="false" outlineLevel="0" collapsed="false">
      <c r="A94" s="2" t="s">
        <v>133</v>
      </c>
      <c r="B94" s="2" t="s">
        <v>146</v>
      </c>
      <c r="C94" s="2" t="s">
        <v>30</v>
      </c>
      <c r="D94" s="2" t="s">
        <v>87</v>
      </c>
      <c r="E94" s="2" t="s">
        <v>27</v>
      </c>
      <c r="F94" s="6" t="str">
        <f aca="false">TRIM(B94)</f>
        <v>Mabea</v>
      </c>
      <c r="G94" s="6" t="str">
        <f aca="false">IF(C94="indeterminada","",IF(C94="espécie",TRIM(SUBSTITUTE(SUBSTITUTE(F94," cf. "," ")," aff. "," ")),F94))</f>
        <v>Mabea</v>
      </c>
      <c r="H94" s="3"/>
      <c r="I94" s="3"/>
    </row>
    <row r="95" customFormat="false" ht="15" hidden="false" customHeight="false" outlineLevel="0" collapsed="false">
      <c r="A95" s="2" t="s">
        <v>133</v>
      </c>
      <c r="B95" s="2" t="s">
        <v>146</v>
      </c>
      <c r="C95" s="2" t="s">
        <v>30</v>
      </c>
      <c r="D95" s="2" t="s">
        <v>88</v>
      </c>
      <c r="E95" s="2" t="s">
        <v>27</v>
      </c>
      <c r="F95" s="6" t="str">
        <f aca="false">TRIM(B95)</f>
        <v>Mabea</v>
      </c>
      <c r="G95" s="6" t="str">
        <f aca="false">IF(C95="indeterminada","",IF(C95="espécie",TRIM(SUBSTITUTE(SUBSTITUTE(F95," cf. "," ")," aff. "," ")),F95))</f>
        <v>Mabea</v>
      </c>
      <c r="H95" s="3"/>
      <c r="I95" s="3"/>
    </row>
    <row r="96" customFormat="false" ht="15" hidden="false" customHeight="false" outlineLevel="0" collapsed="false">
      <c r="A96" s="2" t="s">
        <v>147</v>
      </c>
      <c r="B96" s="2" t="s">
        <v>148</v>
      </c>
      <c r="C96" s="2" t="s">
        <v>26</v>
      </c>
      <c r="D96" s="2"/>
      <c r="E96" s="2" t="s">
        <v>27</v>
      </c>
      <c r="F96" s="6" t="str">
        <f aca="false">TRIM(B96)</f>
        <v>Andira micrantha</v>
      </c>
      <c r="G96" s="6" t="str">
        <f aca="false">IF(C96="indeterminada","",IF(C96="espécie",TRIM(SUBSTITUTE(SUBSTITUTE(F96," cf. "," ")," aff. "," ")),F96))</f>
        <v>Andira micrantha</v>
      </c>
      <c r="H96" s="3"/>
      <c r="I96" s="3"/>
    </row>
    <row r="97" customFormat="false" ht="15" hidden="false" customHeight="false" outlineLevel="0" collapsed="false">
      <c r="A97" s="2" t="s">
        <v>147</v>
      </c>
      <c r="B97" s="2" t="s">
        <v>149</v>
      </c>
      <c r="C97" s="2" t="s">
        <v>26</v>
      </c>
      <c r="D97" s="2"/>
      <c r="E97" s="2" t="s">
        <v>27</v>
      </c>
      <c r="F97" s="6" t="str">
        <f aca="false">TRIM(B97)</f>
        <v>Bocoa viridiflora</v>
      </c>
      <c r="G97" s="6" t="str">
        <f aca="false">IF(C97="indeterminada","",IF(C97="espécie",TRIM(SUBSTITUTE(SUBSTITUTE(F97," cf. "," ")," aff. "," ")),F97))</f>
        <v>Bocoa viridiflora</v>
      </c>
      <c r="H97" s="3"/>
      <c r="I97" s="3"/>
    </row>
    <row r="98" customFormat="false" ht="15" hidden="false" customHeight="false" outlineLevel="0" collapsed="false">
      <c r="A98" s="2" t="s">
        <v>147</v>
      </c>
      <c r="B98" s="2" t="s">
        <v>150</v>
      </c>
      <c r="C98" s="2" t="s">
        <v>26</v>
      </c>
      <c r="D98" s="2"/>
      <c r="E98" s="2" t="s">
        <v>27</v>
      </c>
      <c r="F98" s="6" t="str">
        <f aca="false">TRIM(B98)</f>
        <v>Ormosia costulata</v>
      </c>
      <c r="G98" s="6" t="str">
        <f aca="false">IF(C98="indeterminada","",IF(C98="espécie",TRIM(SUBSTITUTE(SUBSTITUTE(F98," cf. "," ")," aff. "," ")),F98))</f>
        <v>Ormosia costulata</v>
      </c>
      <c r="H98" s="3"/>
      <c r="I98" s="3"/>
    </row>
    <row r="99" customFormat="false" ht="15" hidden="false" customHeight="false" outlineLevel="0" collapsed="false">
      <c r="A99" s="2" t="s">
        <v>147</v>
      </c>
      <c r="B99" s="2" t="s">
        <v>151</v>
      </c>
      <c r="C99" s="2" t="s">
        <v>26</v>
      </c>
      <c r="D99" s="2"/>
      <c r="E99" s="2" t="s">
        <v>27</v>
      </c>
      <c r="F99" s="6" t="str">
        <f aca="false">TRIM(B99)</f>
        <v>Ormosia grossa</v>
      </c>
      <c r="G99" s="6" t="str">
        <f aca="false">IF(C99="indeterminada","",IF(C99="espécie",TRIM(SUBSTITUTE(SUBSTITUTE(F99," cf. "," ")," aff. "," ")),F99))</f>
        <v>Ormosia grossa</v>
      </c>
      <c r="H99" s="3"/>
      <c r="I99" s="3"/>
    </row>
    <row r="100" customFormat="false" ht="15" hidden="false" customHeight="false" outlineLevel="0" collapsed="false">
      <c r="A100" s="2" t="s">
        <v>147</v>
      </c>
      <c r="B100" s="2" t="s">
        <v>152</v>
      </c>
      <c r="C100" s="2" t="s">
        <v>26</v>
      </c>
      <c r="D100" s="2"/>
      <c r="E100" s="2" t="s">
        <v>27</v>
      </c>
      <c r="F100" s="6" t="str">
        <f aca="false">TRIM(B100)</f>
        <v>Pterocarpus rohrii</v>
      </c>
      <c r="G100" s="6" t="str">
        <f aca="false">IF(C100="indeterminada","",IF(C100="espécie",TRIM(SUBSTITUTE(SUBSTITUTE(F100," cf. "," ")," aff. "," ")),F100))</f>
        <v>Pterocarpus rohrii</v>
      </c>
      <c r="H100" s="3"/>
      <c r="I100" s="3"/>
    </row>
    <row r="101" customFormat="false" ht="15" hidden="false" customHeight="false" outlineLevel="0" collapsed="false">
      <c r="A101" s="2" t="s">
        <v>147</v>
      </c>
      <c r="B101" s="2" t="s">
        <v>153</v>
      </c>
      <c r="C101" s="2" t="s">
        <v>26</v>
      </c>
      <c r="D101" s="2"/>
      <c r="E101" s="2" t="s">
        <v>27</v>
      </c>
      <c r="F101" s="6" t="str">
        <f aca="false">TRIM(B101)</f>
        <v>Stryphnodendron microstachyum</v>
      </c>
      <c r="G101" s="6" t="str">
        <f aca="false">IF(C101="indeterminada","",IF(C101="espécie",TRIM(SUBSTITUTE(SUBSTITUTE(F101," cf. "," ")," aff. "," ")),F101))</f>
        <v>Stryphnodendron microstachyum</v>
      </c>
      <c r="H101" s="3"/>
      <c r="I101" s="3"/>
    </row>
    <row r="102" customFormat="false" ht="15" hidden="false" customHeight="false" outlineLevel="0" collapsed="false">
      <c r="A102" s="2" t="s">
        <v>147</v>
      </c>
      <c r="B102" s="2" t="s">
        <v>154</v>
      </c>
      <c r="C102" s="2" t="s">
        <v>26</v>
      </c>
      <c r="D102" s="2"/>
      <c r="E102" s="2" t="s">
        <v>27</v>
      </c>
      <c r="F102" s="6" t="str">
        <f aca="false">TRIM(B102)</f>
        <v>Swartzia arborescens</v>
      </c>
      <c r="G102" s="6" t="str">
        <f aca="false">IF(C102="indeterminada","",IF(C102="espécie",TRIM(SUBSTITUTE(SUBSTITUTE(F102," cf. "," ")," aff. "," ")),F102))</f>
        <v>Swartzia arborescens</v>
      </c>
      <c r="H102" s="3"/>
      <c r="I102" s="3"/>
    </row>
    <row r="103" customFormat="false" ht="15" hidden="false" customHeight="false" outlineLevel="0" collapsed="false">
      <c r="A103" s="2" t="s">
        <v>147</v>
      </c>
      <c r="B103" s="2" t="s">
        <v>155</v>
      </c>
      <c r="C103" s="2" t="s">
        <v>26</v>
      </c>
      <c r="D103" s="2" t="s">
        <v>61</v>
      </c>
      <c r="E103" s="2" t="s">
        <v>27</v>
      </c>
      <c r="F103" s="6" t="str">
        <f aca="false">TRIM(B103)</f>
        <v>Swartzia cf. recurva</v>
      </c>
      <c r="G103" s="6" t="str">
        <f aca="false">IF(C103="indeterminada","",IF(C103="espécie",TRIM(SUBSTITUTE(SUBSTITUTE(F103," cf. "," ")," aff. "," ")),F103))</f>
        <v>Swartzia recurva</v>
      </c>
      <c r="H103" s="3"/>
      <c r="I103" s="3"/>
    </row>
    <row r="104" customFormat="false" ht="15" hidden="false" customHeight="false" outlineLevel="0" collapsed="false">
      <c r="A104" s="2" t="s">
        <v>147</v>
      </c>
      <c r="B104" s="2" t="s">
        <v>156</v>
      </c>
      <c r="C104" s="2" t="s">
        <v>26</v>
      </c>
      <c r="D104" s="2"/>
      <c r="E104" s="2" t="s">
        <v>27</v>
      </c>
      <c r="F104" s="6" t="str">
        <f aca="false">TRIM(B104)</f>
        <v>Swartzia dolichopoda</v>
      </c>
      <c r="G104" s="6" t="str">
        <f aca="false">IF(C104="indeterminada","",IF(C104="espécie",TRIM(SUBSTITUTE(SUBSTITUTE(F104," cf. "," ")," aff. "," ")),F104))</f>
        <v>Swartzia dolichopoda</v>
      </c>
      <c r="H104" s="3"/>
      <c r="I104" s="3"/>
    </row>
    <row r="105" customFormat="false" ht="15" hidden="false" customHeight="false" outlineLevel="0" collapsed="false">
      <c r="A105" s="2" t="s">
        <v>147</v>
      </c>
      <c r="B105" s="2" t="s">
        <v>157</v>
      </c>
      <c r="C105" s="2" t="s">
        <v>26</v>
      </c>
      <c r="D105" s="2"/>
      <c r="E105" s="2" t="s">
        <v>27</v>
      </c>
      <c r="F105" s="6" t="str">
        <f aca="false">TRIM(B105)</f>
        <v>Swartzia ingifolia</v>
      </c>
      <c r="G105" s="6" t="str">
        <f aca="false">IF(C105="indeterminada","",IF(C105="espécie",TRIM(SUBSTITUTE(SUBSTITUTE(F105," cf. "," ")," aff. "," ")),F105))</f>
        <v>Swartzia ingifolia</v>
      </c>
      <c r="H105" s="3"/>
      <c r="I105" s="3"/>
    </row>
    <row r="106" customFormat="false" ht="15" hidden="false" customHeight="false" outlineLevel="0" collapsed="false">
      <c r="A106" s="2" t="s">
        <v>147</v>
      </c>
      <c r="B106" s="2" t="s">
        <v>158</v>
      </c>
      <c r="C106" s="2" t="s">
        <v>26</v>
      </c>
      <c r="D106" s="2"/>
      <c r="E106" s="2" t="s">
        <v>27</v>
      </c>
      <c r="F106" s="6" t="str">
        <f aca="false">TRIM(B106)</f>
        <v>Swartzia longistipitata</v>
      </c>
      <c r="G106" s="6" t="str">
        <f aca="false">IF(C106="indeterminada","",IF(C106="espécie",TRIM(SUBSTITUTE(SUBSTITUTE(F106," cf. "," ")," aff. "," ")),F106))</f>
        <v>Swartzia longistipitata</v>
      </c>
      <c r="H106" s="3"/>
      <c r="I106" s="3"/>
    </row>
    <row r="107" customFormat="false" ht="15" hidden="false" customHeight="false" outlineLevel="0" collapsed="false">
      <c r="A107" s="2" t="s">
        <v>147</v>
      </c>
      <c r="B107" s="2" t="s">
        <v>159</v>
      </c>
      <c r="C107" s="2" t="s">
        <v>26</v>
      </c>
      <c r="D107" s="2"/>
      <c r="E107" s="2" t="s">
        <v>27</v>
      </c>
      <c r="F107" s="6" t="str">
        <f aca="false">TRIM(B107)</f>
        <v>Swartzia polyphylla</v>
      </c>
      <c r="G107" s="6" t="str">
        <f aca="false">IF(C107="indeterminada","",IF(C107="espécie",TRIM(SUBSTITUTE(SUBSTITUTE(F107," cf. "," ")," aff. "," ")),F107))</f>
        <v>Swartzia polyphylla</v>
      </c>
      <c r="H107" s="3"/>
      <c r="I107" s="3"/>
    </row>
    <row r="108" customFormat="false" ht="15" hidden="false" customHeight="false" outlineLevel="0" collapsed="false">
      <c r="A108" s="2" t="s">
        <v>147</v>
      </c>
      <c r="B108" s="2" t="s">
        <v>160</v>
      </c>
      <c r="C108" s="2" t="s">
        <v>26</v>
      </c>
      <c r="D108" s="2"/>
      <c r="E108" s="2" t="s">
        <v>27</v>
      </c>
      <c r="F108" s="6" t="str">
        <f aca="false">TRIM(B108)</f>
        <v>Swartzia reticulata</v>
      </c>
      <c r="G108" s="6" t="str">
        <f aca="false">IF(C108="indeterminada","",IF(C108="espécie",TRIM(SUBSTITUTE(SUBSTITUTE(F108," cf. "," ")," aff. "," ")),F108))</f>
        <v>Swartzia reticulata</v>
      </c>
      <c r="H108" s="3"/>
      <c r="I108" s="3"/>
    </row>
    <row r="109" customFormat="false" ht="15" hidden="false" customHeight="false" outlineLevel="0" collapsed="false">
      <c r="A109" s="2" t="s">
        <v>147</v>
      </c>
      <c r="B109" s="2" t="s">
        <v>161</v>
      </c>
      <c r="C109" s="2" t="s">
        <v>26</v>
      </c>
      <c r="D109" s="2"/>
      <c r="E109" s="2" t="s">
        <v>27</v>
      </c>
      <c r="F109" s="6" t="str">
        <f aca="false">TRIM(B109)</f>
        <v>Swartzia schomburgkii</v>
      </c>
      <c r="G109" s="6" t="str">
        <f aca="false">IF(C109="indeterminada","",IF(C109="espécie",TRIM(SUBSTITUTE(SUBSTITUTE(F109," cf. "," ")," aff. "," ")),F109))</f>
        <v>Swartzia schomburgkii</v>
      </c>
      <c r="H109" s="3"/>
      <c r="I109" s="3"/>
    </row>
    <row r="110" customFormat="false" ht="15" hidden="false" customHeight="false" outlineLevel="0" collapsed="false">
      <c r="A110" s="2" t="s">
        <v>147</v>
      </c>
      <c r="B110" s="2" t="s">
        <v>162</v>
      </c>
      <c r="C110" s="2" t="s">
        <v>26</v>
      </c>
      <c r="D110" s="2"/>
      <c r="E110" s="2" t="s">
        <v>27</v>
      </c>
      <c r="F110" s="6" t="str">
        <f aca="false">TRIM(B110)</f>
        <v>Swartzia ulei</v>
      </c>
      <c r="G110" s="6" t="str">
        <f aca="false">IF(C110="indeterminada","",IF(C110="espécie",TRIM(SUBSTITUTE(SUBSTITUTE(F110," cf. "," ")," aff. "," ")),F110))</f>
        <v>Swartzia ulei</v>
      </c>
      <c r="H110" s="3"/>
      <c r="I110" s="3"/>
    </row>
    <row r="111" customFormat="false" ht="15" hidden="false" customHeight="false" outlineLevel="0" collapsed="false">
      <c r="A111" s="2" t="s">
        <v>147</v>
      </c>
      <c r="B111" s="2" t="s">
        <v>163</v>
      </c>
      <c r="C111" s="2" t="s">
        <v>26</v>
      </c>
      <c r="D111" s="2"/>
      <c r="E111" s="2" t="s">
        <v>27</v>
      </c>
      <c r="F111" s="6" t="str">
        <f aca="false">TRIM(B111)</f>
        <v>Vatairea sericea</v>
      </c>
      <c r="G111" s="6" t="str">
        <f aca="false">IF(C111="indeterminada","",IF(C111="espécie",TRIM(SUBSTITUTE(SUBSTITUTE(F111," cf. "," ")," aff. "," ")),F111))</f>
        <v>Vatairea sericea</v>
      </c>
      <c r="H111" s="3"/>
      <c r="I111" s="3"/>
    </row>
    <row r="112" customFormat="false" ht="15" hidden="false" customHeight="false" outlineLevel="0" collapsed="false">
      <c r="A112" s="2" t="s">
        <v>147</v>
      </c>
      <c r="B112" s="2" t="s">
        <v>147</v>
      </c>
      <c r="C112" s="2" t="s">
        <v>164</v>
      </c>
      <c r="D112" s="2" t="s">
        <v>31</v>
      </c>
      <c r="E112" s="2" t="s">
        <v>27</v>
      </c>
      <c r="F112" s="6" t="str">
        <f aca="false">TRIM(B112)</f>
        <v>Fabaceae</v>
      </c>
      <c r="G112" s="6" t="str">
        <f aca="false">IF(C112="indeterminada","",IF(C112="espécie",TRIM(SUBSTITUTE(SUBSTITUTE(F112," cf. "," ")," aff. "," ")),F112))</f>
        <v>Fabaceae</v>
      </c>
      <c r="H112" s="3"/>
      <c r="I112" s="3"/>
    </row>
    <row r="113" customFormat="false" ht="15" hidden="false" customHeight="false" outlineLevel="0" collapsed="false">
      <c r="A113" s="2" t="s">
        <v>147</v>
      </c>
      <c r="B113" s="2" t="s">
        <v>165</v>
      </c>
      <c r="C113" s="2" t="s">
        <v>30</v>
      </c>
      <c r="D113" s="2" t="s">
        <v>31</v>
      </c>
      <c r="E113" s="2" t="s">
        <v>27</v>
      </c>
      <c r="F113" s="6" t="str">
        <f aca="false">TRIM(B113)</f>
        <v>Pterocarpus</v>
      </c>
      <c r="G113" s="6" t="str">
        <f aca="false">IF(C113="indeterminada","",IF(C113="espécie",TRIM(SUBSTITUTE(SUBSTITUTE(F113," cf. "," ")," aff. "," ")),F113))</f>
        <v>Pterocarpus</v>
      </c>
      <c r="H113" s="3"/>
      <c r="I113" s="3"/>
    </row>
    <row r="114" customFormat="false" ht="15" hidden="false" customHeight="false" outlineLevel="0" collapsed="false">
      <c r="A114" s="2" t="s">
        <v>166</v>
      </c>
      <c r="B114" s="2" t="s">
        <v>167</v>
      </c>
      <c r="C114" s="2" t="s">
        <v>26</v>
      </c>
      <c r="D114" s="2"/>
      <c r="E114" s="2" t="s">
        <v>27</v>
      </c>
      <c r="F114" s="6" t="str">
        <f aca="false">TRIM(B114)</f>
        <v>Casearia combaymensis</v>
      </c>
      <c r="G114" s="6" t="str">
        <f aca="false">IF(C114="indeterminada","",IF(C114="espécie",TRIM(SUBSTITUTE(SUBSTITUTE(F114," cf. "," ")," aff. "," ")),F114))</f>
        <v>Casearia combaymensis</v>
      </c>
      <c r="H114" s="3"/>
      <c r="I114" s="3"/>
    </row>
    <row r="115" customFormat="false" ht="15" hidden="false" customHeight="false" outlineLevel="0" collapsed="false">
      <c r="A115" s="2" t="s">
        <v>166</v>
      </c>
      <c r="B115" s="2" t="s">
        <v>168</v>
      </c>
      <c r="C115" s="2" t="s">
        <v>26</v>
      </c>
      <c r="D115" s="2" t="s">
        <v>61</v>
      </c>
      <c r="E115" s="2" t="s">
        <v>27</v>
      </c>
      <c r="F115" s="6" t="str">
        <f aca="false">TRIM(B115)</f>
        <v>Casearia cf. javitensis</v>
      </c>
      <c r="G115" s="6" t="str">
        <f aca="false">IF(C115="indeterminada","",IF(C115="espécie",TRIM(SUBSTITUTE(SUBSTITUTE(F115," cf. "," ")," aff. "," ")),F115))</f>
        <v>Casearia javitensis</v>
      </c>
      <c r="H115" s="3"/>
      <c r="I115" s="3"/>
    </row>
    <row r="116" customFormat="false" ht="15" hidden="false" customHeight="false" outlineLevel="0" collapsed="false">
      <c r="A116" s="2" t="s">
        <v>169</v>
      </c>
      <c r="B116" s="2" t="s">
        <v>170</v>
      </c>
      <c r="C116" s="2" t="s">
        <v>26</v>
      </c>
      <c r="D116" s="2"/>
      <c r="E116" s="2" t="s">
        <v>27</v>
      </c>
      <c r="F116" s="6" t="str">
        <f aca="false">TRIM(B116)</f>
        <v>Duckesia verrucosa</v>
      </c>
      <c r="G116" s="6" t="str">
        <f aca="false">IF(C116="indeterminada","",IF(C116="espécie",TRIM(SUBSTITUTE(SUBSTITUTE(F116," cf. "," ")," aff. "," ")),F116))</f>
        <v>Duckesia verrucosa</v>
      </c>
      <c r="H116" s="3"/>
      <c r="I116" s="3"/>
    </row>
    <row r="117" customFormat="false" ht="15" hidden="false" customHeight="false" outlineLevel="0" collapsed="false">
      <c r="A117" s="2" t="s">
        <v>169</v>
      </c>
      <c r="B117" s="2" t="s">
        <v>171</v>
      </c>
      <c r="C117" s="2" t="s">
        <v>26</v>
      </c>
      <c r="D117" s="2"/>
      <c r="E117" s="2" t="s">
        <v>27</v>
      </c>
      <c r="F117" s="6" t="str">
        <f aca="false">TRIM(B117)</f>
        <v>Sacoglottis guianensis</v>
      </c>
      <c r="G117" s="6" t="str">
        <f aca="false">IF(C117="indeterminada","",IF(C117="espécie",TRIM(SUBSTITUTE(SUBSTITUTE(F117," cf. "," ")," aff. "," ")),F117))</f>
        <v>Sacoglottis guianensis</v>
      </c>
      <c r="H117" s="3"/>
      <c r="I117" s="3"/>
    </row>
    <row r="118" customFormat="false" ht="15" hidden="false" customHeight="false" outlineLevel="0" collapsed="false">
      <c r="A118" s="2" t="s">
        <v>169</v>
      </c>
      <c r="B118" s="2" t="s">
        <v>172</v>
      </c>
      <c r="C118" s="2" t="s">
        <v>26</v>
      </c>
      <c r="D118" s="2"/>
      <c r="E118" s="2" t="s">
        <v>27</v>
      </c>
      <c r="F118" s="6" t="str">
        <f aca="false">TRIM(B118)</f>
        <v>Vantanea parviflora</v>
      </c>
      <c r="G118" s="6" t="str">
        <f aca="false">IF(C118="indeterminada","",IF(C118="espécie",TRIM(SUBSTITUTE(SUBSTITUTE(F118," cf. "," ")," aff. "," ")),F118))</f>
        <v>Vantanea parviflora</v>
      </c>
      <c r="H118" s="3"/>
      <c r="I118" s="3"/>
    </row>
    <row r="119" customFormat="false" ht="15" hidden="false" customHeight="false" outlineLevel="0" collapsed="false">
      <c r="A119" s="2" t="s">
        <v>173</v>
      </c>
      <c r="B119" s="2" t="s">
        <v>174</v>
      </c>
      <c r="C119" s="2" t="s">
        <v>26</v>
      </c>
      <c r="D119" s="2"/>
      <c r="E119" s="2" t="s">
        <v>27</v>
      </c>
      <c r="F119" s="6" t="str">
        <f aca="false">TRIM(B119)</f>
        <v>Humirianthera rupestris</v>
      </c>
      <c r="G119" s="6" t="str">
        <f aca="false">IF(C119="indeterminada","",IF(C119="espécie",TRIM(SUBSTITUTE(SUBSTITUTE(F119," cf. "," ")," aff. "," ")),F119))</f>
        <v>Humirianthera rupestris</v>
      </c>
      <c r="H119" s="3"/>
      <c r="I119" s="3"/>
    </row>
    <row r="120" customFormat="false" ht="15" hidden="false" customHeight="false" outlineLevel="0" collapsed="false">
      <c r="A120" s="2" t="s">
        <v>175</v>
      </c>
      <c r="B120" s="2" t="s">
        <v>175</v>
      </c>
      <c r="C120" s="2" t="s">
        <v>176</v>
      </c>
      <c r="D120" s="2" t="s">
        <v>31</v>
      </c>
      <c r="E120" s="2" t="s">
        <v>27</v>
      </c>
      <c r="F120" s="6" t="str">
        <f aca="false">TRIM(B120)</f>
        <v>Indeterminada</v>
      </c>
      <c r="G120" s="6" t="str">
        <f aca="false">IF(C120="indeterminada","",IF(C120="espécie",TRIM(SUBSTITUTE(SUBSTITUTE(F120," cf. "," ")," aff. "," ")),F120))</f>
        <v/>
      </c>
      <c r="H120" s="3"/>
      <c r="I120" s="3"/>
    </row>
    <row r="121" customFormat="false" ht="15" hidden="false" customHeight="false" outlineLevel="0" collapsed="false">
      <c r="A121" s="2" t="s">
        <v>177</v>
      </c>
      <c r="B121" s="2" t="s">
        <v>178</v>
      </c>
      <c r="C121" s="2" t="s">
        <v>26</v>
      </c>
      <c r="D121" s="2"/>
      <c r="E121" s="2" t="s">
        <v>27</v>
      </c>
      <c r="F121" s="6" t="str">
        <f aca="false">TRIM(B121)</f>
        <v>Aniba canelilla</v>
      </c>
      <c r="G121" s="6" t="str">
        <f aca="false">IF(C121="indeterminada","",IF(C121="espécie",TRIM(SUBSTITUTE(SUBSTITUTE(F121," cf. "," ")," aff. "," ")),F121))</f>
        <v>Aniba canelilla</v>
      </c>
      <c r="H121" s="3"/>
      <c r="I121" s="3"/>
    </row>
    <row r="122" customFormat="false" ht="15" hidden="false" customHeight="false" outlineLevel="0" collapsed="false">
      <c r="A122" s="2" t="s">
        <v>177</v>
      </c>
      <c r="B122" s="2" t="s">
        <v>179</v>
      </c>
      <c r="C122" s="2" t="s">
        <v>26</v>
      </c>
      <c r="D122" s="2"/>
      <c r="E122" s="2" t="s">
        <v>27</v>
      </c>
      <c r="F122" s="6" t="str">
        <f aca="false">TRIM(B122)</f>
        <v>Aniba roseaodora</v>
      </c>
      <c r="G122" s="6" t="str">
        <f aca="false">IF(C122="indeterminada","",IF(C122="espécie",TRIM(SUBSTITUTE(SUBSTITUTE(F122," cf. "," ")," aff. "," ")),F122))</f>
        <v>Aniba roseaodora</v>
      </c>
      <c r="H122" s="3"/>
      <c r="I122" s="3"/>
    </row>
    <row r="123" customFormat="false" ht="15" hidden="false" customHeight="false" outlineLevel="0" collapsed="false">
      <c r="A123" s="2" t="s">
        <v>177</v>
      </c>
      <c r="B123" s="2" t="s">
        <v>180</v>
      </c>
      <c r="C123" s="2" t="s">
        <v>26</v>
      </c>
      <c r="D123" s="2"/>
      <c r="E123" s="2" t="s">
        <v>27</v>
      </c>
      <c r="F123" s="6" t="str">
        <f aca="false">TRIM(B123)</f>
        <v>Licaria cannela</v>
      </c>
      <c r="G123" s="6" t="str">
        <f aca="false">IF(C123="indeterminada","",IF(C123="espécie",TRIM(SUBSTITUTE(SUBSTITUTE(F123," cf. "," ")," aff. "," ")),F123))</f>
        <v>Licaria cannela</v>
      </c>
      <c r="H123" s="3"/>
      <c r="I123" s="3"/>
    </row>
    <row r="124" customFormat="false" ht="15" hidden="false" customHeight="false" outlineLevel="0" collapsed="false">
      <c r="A124" s="2" t="s">
        <v>177</v>
      </c>
      <c r="B124" s="2" t="s">
        <v>181</v>
      </c>
      <c r="C124" s="2" t="s">
        <v>26</v>
      </c>
      <c r="D124" s="2"/>
      <c r="E124" s="2" t="s">
        <v>27</v>
      </c>
      <c r="F124" s="6" t="str">
        <f aca="false">TRIM(B124)</f>
        <v>Licaria guianensis</v>
      </c>
      <c r="G124" s="6" t="str">
        <f aca="false">IF(C124="indeterminada","",IF(C124="espécie",TRIM(SUBSTITUTE(SUBSTITUTE(F124," cf. "," ")," aff. "," ")),F124))</f>
        <v>Licaria guianensis</v>
      </c>
      <c r="H124" s="3"/>
      <c r="I124" s="3"/>
    </row>
    <row r="125" customFormat="false" ht="15" hidden="false" customHeight="false" outlineLevel="0" collapsed="false">
      <c r="A125" s="2" t="s">
        <v>177</v>
      </c>
      <c r="B125" s="2" t="s">
        <v>182</v>
      </c>
      <c r="C125" s="2" t="s">
        <v>26</v>
      </c>
      <c r="D125" s="2"/>
      <c r="E125" s="2" t="s">
        <v>27</v>
      </c>
      <c r="F125" s="6" t="str">
        <f aca="false">TRIM(B125)</f>
        <v>Mezilaurus duckei</v>
      </c>
      <c r="G125" s="6" t="str">
        <f aca="false">IF(C125="indeterminada","",IF(C125="espécie",TRIM(SUBSTITUTE(SUBSTITUTE(F125," cf. "," ")," aff. "," ")),F125))</f>
        <v>Mezilaurus duckei</v>
      </c>
      <c r="H125" s="3"/>
      <c r="I125" s="3"/>
    </row>
    <row r="126" customFormat="false" ht="15" hidden="false" customHeight="false" outlineLevel="0" collapsed="false">
      <c r="A126" s="2" t="s">
        <v>177</v>
      </c>
      <c r="B126" s="2" t="s">
        <v>183</v>
      </c>
      <c r="C126" s="2" t="s">
        <v>26</v>
      </c>
      <c r="D126" s="2"/>
      <c r="E126" s="2" t="s">
        <v>27</v>
      </c>
      <c r="F126" s="6" t="str">
        <f aca="false">TRIM(B126)</f>
        <v>Mezilaurus itauba</v>
      </c>
      <c r="G126" s="6" t="str">
        <f aca="false">IF(C126="indeterminada","",IF(C126="espécie",TRIM(SUBSTITUTE(SUBSTITUTE(F126," cf. "," ")," aff. "," ")),F126))</f>
        <v>Mezilaurus itauba</v>
      </c>
      <c r="H126" s="3"/>
      <c r="I126" s="3"/>
    </row>
    <row r="127" customFormat="false" ht="15" hidden="false" customHeight="false" outlineLevel="0" collapsed="false">
      <c r="A127" s="2" t="s">
        <v>177</v>
      </c>
      <c r="B127" s="2" t="s">
        <v>184</v>
      </c>
      <c r="C127" s="2" t="s">
        <v>26</v>
      </c>
      <c r="D127" s="2" t="s">
        <v>185</v>
      </c>
      <c r="E127" s="2" t="s">
        <v>27</v>
      </c>
      <c r="F127" s="6" t="str">
        <f aca="false">TRIM(B127)</f>
        <v>Ocotea aff. cinerea</v>
      </c>
      <c r="G127" s="6" t="str">
        <f aca="false">IF(C127="indeterminada","",IF(C127="espécie",TRIM(SUBSTITUTE(SUBSTITUTE(F127," cf. "," ")," aff. "," ")),F127))</f>
        <v>Ocotea cinerea</v>
      </c>
      <c r="H127" s="3"/>
      <c r="I127" s="3"/>
    </row>
    <row r="128" customFormat="false" ht="15" hidden="false" customHeight="false" outlineLevel="0" collapsed="false">
      <c r="A128" s="2" t="s">
        <v>177</v>
      </c>
      <c r="B128" s="2" t="s">
        <v>186</v>
      </c>
      <c r="C128" s="2" t="s">
        <v>26</v>
      </c>
      <c r="D128" s="2"/>
      <c r="E128" s="2" t="s">
        <v>27</v>
      </c>
      <c r="F128" s="6" t="str">
        <f aca="false">TRIM(B128)</f>
        <v>Ocotea cajumari</v>
      </c>
      <c r="G128" s="6" t="str">
        <f aca="false">IF(C128="indeterminada","",IF(C128="espécie",TRIM(SUBSTITUTE(SUBSTITUTE(F128," cf. "," ")," aff. "," ")),F128))</f>
        <v>Ocotea cajumari</v>
      </c>
      <c r="H128" s="3"/>
      <c r="I128" s="3"/>
    </row>
    <row r="129" customFormat="false" ht="15" hidden="false" customHeight="false" outlineLevel="0" collapsed="false">
      <c r="A129" s="2" t="s">
        <v>177</v>
      </c>
      <c r="B129" s="2" t="s">
        <v>187</v>
      </c>
      <c r="C129" s="2" t="s">
        <v>26</v>
      </c>
      <c r="D129" s="2" t="s">
        <v>61</v>
      </c>
      <c r="E129" s="2" t="s">
        <v>27</v>
      </c>
      <c r="F129" s="6" t="str">
        <f aca="false">TRIM(B129)</f>
        <v>Ocotea cf. longifolia</v>
      </c>
      <c r="G129" s="6" t="str">
        <f aca="false">IF(C129="indeterminada","",IF(C129="espécie",TRIM(SUBSTITUTE(SUBSTITUTE(F129," cf. "," ")," aff. "," ")),F129))</f>
        <v>Ocotea longifolia</v>
      </c>
      <c r="H129" s="3"/>
      <c r="I129" s="3"/>
    </row>
    <row r="130" customFormat="false" ht="15" hidden="false" customHeight="false" outlineLevel="0" collapsed="false">
      <c r="A130" s="2" t="s">
        <v>177</v>
      </c>
      <c r="B130" s="2" t="s">
        <v>188</v>
      </c>
      <c r="C130" s="2" t="s">
        <v>26</v>
      </c>
      <c r="D130" s="2"/>
      <c r="E130" s="2" t="s">
        <v>27</v>
      </c>
      <c r="F130" s="6" t="str">
        <f aca="false">TRIM(B130)</f>
        <v>Ocotea guianensis</v>
      </c>
      <c r="G130" s="6" t="str">
        <f aca="false">IF(C130="indeterminada","",IF(C130="espécie",TRIM(SUBSTITUTE(SUBSTITUTE(F130," cf. "," ")," aff. "," ")),F130))</f>
        <v>Ocotea guianensis</v>
      </c>
      <c r="H130" s="3"/>
      <c r="I130" s="3"/>
    </row>
    <row r="131" customFormat="false" ht="15" hidden="false" customHeight="false" outlineLevel="0" collapsed="false">
      <c r="A131" s="2" t="s">
        <v>177</v>
      </c>
      <c r="B131" s="2" t="s">
        <v>189</v>
      </c>
      <c r="C131" s="2" t="s">
        <v>26</v>
      </c>
      <c r="D131" s="2"/>
      <c r="E131" s="2" t="s">
        <v>27</v>
      </c>
      <c r="F131" s="6" t="str">
        <f aca="false">TRIM(B131)</f>
        <v>Ocotea tabacifolia</v>
      </c>
      <c r="G131" s="6" t="str">
        <f aca="false">IF(C131="indeterminada","",IF(C131="espécie",TRIM(SUBSTITUTE(SUBSTITUTE(F131," cf. "," ")," aff. "," ")),F131))</f>
        <v>Ocotea tabacifolia</v>
      </c>
      <c r="H131" s="3"/>
      <c r="I131" s="3"/>
    </row>
    <row r="132" customFormat="false" ht="15" hidden="false" customHeight="false" outlineLevel="0" collapsed="false">
      <c r="A132" s="2" t="s">
        <v>177</v>
      </c>
      <c r="B132" s="2" t="s">
        <v>190</v>
      </c>
      <c r="C132" s="2" t="s">
        <v>30</v>
      </c>
      <c r="D132" s="2" t="s">
        <v>31</v>
      </c>
      <c r="E132" s="2" t="s">
        <v>27</v>
      </c>
      <c r="F132" s="6" t="str">
        <f aca="false">TRIM(B132)</f>
        <v>Licaria</v>
      </c>
      <c r="G132" s="6" t="str">
        <f aca="false">IF(C132="indeterminada","",IF(C132="espécie",TRIM(SUBSTITUTE(SUBSTITUTE(F132," cf. "," ")," aff. "," ")),F132))</f>
        <v>Licaria</v>
      </c>
      <c r="H132" s="3"/>
      <c r="I132" s="3"/>
    </row>
    <row r="133" customFormat="false" ht="15" hidden="false" customHeight="false" outlineLevel="0" collapsed="false">
      <c r="A133" s="2" t="s">
        <v>177</v>
      </c>
      <c r="B133" s="2" t="s">
        <v>191</v>
      </c>
      <c r="C133" s="2" t="s">
        <v>30</v>
      </c>
      <c r="D133" s="2" t="s">
        <v>31</v>
      </c>
      <c r="E133" s="2" t="s">
        <v>27</v>
      </c>
      <c r="F133" s="6" t="str">
        <f aca="false">TRIM(B133)</f>
        <v>Mezilaurus</v>
      </c>
      <c r="G133" s="6" t="str">
        <f aca="false">IF(C133="indeterminada","",IF(C133="espécie",TRIM(SUBSTITUTE(SUBSTITUTE(F133," cf. "," ")," aff. "," ")),F133))</f>
        <v>Mezilaurus</v>
      </c>
      <c r="H133" s="3"/>
      <c r="I133" s="3"/>
    </row>
    <row r="134" customFormat="false" ht="15" hidden="false" customHeight="false" outlineLevel="0" collapsed="false">
      <c r="A134" s="2" t="s">
        <v>192</v>
      </c>
      <c r="B134" s="2" t="s">
        <v>193</v>
      </c>
      <c r="C134" s="2" t="s">
        <v>30</v>
      </c>
      <c r="D134" s="2" t="s">
        <v>31</v>
      </c>
      <c r="E134" s="2" t="s">
        <v>27</v>
      </c>
      <c r="F134" s="6" t="str">
        <f aca="false">TRIM(B134)</f>
        <v>Cariniana</v>
      </c>
      <c r="G134" s="6" t="str">
        <f aca="false">IF(C134="indeterminada","",IF(C134="espécie",TRIM(SUBSTITUTE(SUBSTITUTE(F134," cf. "," ")," aff. "," ")),F134))</f>
        <v>Cariniana</v>
      </c>
      <c r="H134" s="3"/>
      <c r="I134" s="3"/>
    </row>
    <row r="135" customFormat="false" ht="15" hidden="false" customHeight="false" outlineLevel="0" collapsed="false">
      <c r="A135" s="2" t="s">
        <v>192</v>
      </c>
      <c r="B135" s="2" t="s">
        <v>194</v>
      </c>
      <c r="C135" s="2" t="s">
        <v>30</v>
      </c>
      <c r="D135" s="2" t="s">
        <v>31</v>
      </c>
      <c r="E135" s="2" t="s">
        <v>27</v>
      </c>
      <c r="F135" s="6" t="str">
        <f aca="false">TRIM(B135)</f>
        <v>Corythophora</v>
      </c>
      <c r="G135" s="6" t="str">
        <f aca="false">IF(C135="indeterminada","",IF(C135="espécie",TRIM(SUBSTITUTE(SUBSTITUTE(F135," cf. "," ")," aff. "," ")),F135))</f>
        <v>Corythophora</v>
      </c>
      <c r="H135" s="3"/>
      <c r="I135" s="3"/>
    </row>
    <row r="136" customFormat="false" ht="15" hidden="false" customHeight="false" outlineLevel="0" collapsed="false">
      <c r="A136" s="2" t="s">
        <v>192</v>
      </c>
      <c r="B136" s="2" t="s">
        <v>195</v>
      </c>
      <c r="C136" s="2" t="s">
        <v>30</v>
      </c>
      <c r="D136" s="2" t="s">
        <v>31</v>
      </c>
      <c r="E136" s="2" t="s">
        <v>27</v>
      </c>
      <c r="F136" s="6" t="str">
        <f aca="false">TRIM(B136)</f>
        <v>Eschweilera</v>
      </c>
      <c r="G136" s="6" t="str">
        <f aca="false">IF(C136="indeterminada","",IF(C136="espécie",TRIM(SUBSTITUTE(SUBSTITUTE(F136," cf. "," ")," aff. "," ")),F136))</f>
        <v>Eschweilera</v>
      </c>
      <c r="H136" s="3"/>
      <c r="I136" s="3"/>
    </row>
    <row r="137" customFormat="false" ht="15" hidden="false" customHeight="false" outlineLevel="0" collapsed="false">
      <c r="A137" s="2" t="s">
        <v>192</v>
      </c>
      <c r="B137" s="2" t="s">
        <v>196</v>
      </c>
      <c r="C137" s="2" t="s">
        <v>26</v>
      </c>
      <c r="D137" s="2"/>
      <c r="E137" s="2" t="s">
        <v>27</v>
      </c>
      <c r="F137" s="6" t="str">
        <f aca="false">TRIM(B137)</f>
        <v>Cariniana decandra</v>
      </c>
      <c r="G137" s="6" t="str">
        <f aca="false">IF(C137="indeterminada","",IF(C137="espécie",TRIM(SUBSTITUTE(SUBSTITUTE(F137," cf. "," ")," aff. "," ")),F137))</f>
        <v>Cariniana decandra</v>
      </c>
      <c r="H137" s="3"/>
      <c r="I137" s="3"/>
    </row>
    <row r="138" customFormat="false" ht="15" hidden="false" customHeight="false" outlineLevel="0" collapsed="false">
      <c r="A138" s="2" t="s">
        <v>192</v>
      </c>
      <c r="B138" s="2" t="s">
        <v>135</v>
      </c>
      <c r="C138" s="2" t="s">
        <v>26</v>
      </c>
      <c r="D138" s="2"/>
      <c r="E138" s="2" t="s">
        <v>27</v>
      </c>
      <c r="F138" s="6" t="str">
        <f aca="false">TRIM(B138)</f>
        <v>Conceveiba guianensis</v>
      </c>
      <c r="G138" s="6" t="str">
        <f aca="false">IF(C138="indeterminada","",IF(C138="espécie",TRIM(SUBSTITUTE(SUBSTITUTE(F138," cf. "," ")," aff. "," ")),F138))</f>
        <v>Conceveiba guianensis</v>
      </c>
      <c r="H138" s="3"/>
      <c r="I138" s="3"/>
    </row>
    <row r="139" customFormat="false" ht="15" hidden="false" customHeight="false" outlineLevel="0" collapsed="false">
      <c r="A139" s="2" t="s">
        <v>192</v>
      </c>
      <c r="B139" s="2" t="s">
        <v>197</v>
      </c>
      <c r="C139" s="2" t="s">
        <v>26</v>
      </c>
      <c r="D139" s="2"/>
      <c r="E139" s="2" t="s">
        <v>27</v>
      </c>
      <c r="F139" s="6" t="str">
        <f aca="false">TRIM(B139)</f>
        <v>Corythophora alta</v>
      </c>
      <c r="G139" s="6" t="str">
        <f aca="false">IF(C139="indeterminada","",IF(C139="espécie",TRIM(SUBSTITUTE(SUBSTITUTE(F139," cf. "," ")," aff. "," ")),F139))</f>
        <v>Corythophora alta</v>
      </c>
      <c r="H139" s="3"/>
      <c r="I139" s="3"/>
    </row>
    <row r="140" customFormat="false" ht="15" hidden="false" customHeight="false" outlineLevel="0" collapsed="false">
      <c r="A140" s="2" t="s">
        <v>192</v>
      </c>
      <c r="B140" s="2" t="s">
        <v>198</v>
      </c>
      <c r="C140" s="2" t="s">
        <v>26</v>
      </c>
      <c r="D140" s="2"/>
      <c r="E140" s="2" t="s">
        <v>27</v>
      </c>
      <c r="F140" s="6" t="str">
        <f aca="false">TRIM(B140)</f>
        <v>Couratari stellata</v>
      </c>
      <c r="G140" s="6" t="str">
        <f aca="false">IF(C140="indeterminada","",IF(C140="espécie",TRIM(SUBSTITUTE(SUBSTITUTE(F140," cf. "," ")," aff. "," ")),F140))</f>
        <v>Couratari stellata</v>
      </c>
      <c r="H140" s="3"/>
      <c r="I140" s="3"/>
    </row>
    <row r="141" customFormat="false" ht="15" hidden="false" customHeight="false" outlineLevel="0" collapsed="false">
      <c r="A141" s="2" t="s">
        <v>192</v>
      </c>
      <c r="B141" s="2" t="s">
        <v>199</v>
      </c>
      <c r="C141" s="2" t="s">
        <v>26</v>
      </c>
      <c r="D141" s="2"/>
      <c r="E141" s="2" t="s">
        <v>27</v>
      </c>
      <c r="F141" s="6" t="str">
        <f aca="false">TRIM(B141)</f>
        <v>Eschweilera amazonica</v>
      </c>
      <c r="G141" s="6" t="str">
        <f aca="false">IF(C141="indeterminada","",IF(C141="espécie",TRIM(SUBSTITUTE(SUBSTITUTE(F141," cf. "," ")," aff. "," ")),F141))</f>
        <v>Eschweilera amazonica</v>
      </c>
      <c r="H141" s="3"/>
      <c r="I141" s="3"/>
    </row>
    <row r="142" customFormat="false" ht="15" hidden="false" customHeight="false" outlineLevel="0" collapsed="false">
      <c r="A142" s="2" t="s">
        <v>192</v>
      </c>
      <c r="B142" s="2" t="s">
        <v>200</v>
      </c>
      <c r="C142" s="2" t="s">
        <v>26</v>
      </c>
      <c r="D142" s="2"/>
      <c r="E142" s="2" t="s">
        <v>27</v>
      </c>
      <c r="F142" s="6" t="str">
        <f aca="false">TRIM(B142)</f>
        <v>Eschweilera amazoniciformis</v>
      </c>
      <c r="G142" s="6" t="str">
        <f aca="false">IF(C142="indeterminada","",IF(C142="espécie",TRIM(SUBSTITUTE(SUBSTITUTE(F142," cf. "," ")," aff. "," ")),F142))</f>
        <v>Eschweilera amazoniciformis</v>
      </c>
      <c r="H142" s="3"/>
      <c r="I142" s="3"/>
    </row>
    <row r="143" customFormat="false" ht="15" hidden="false" customHeight="false" outlineLevel="0" collapsed="false">
      <c r="A143" s="2" t="s">
        <v>192</v>
      </c>
      <c r="B143" s="2" t="s">
        <v>201</v>
      </c>
      <c r="C143" s="2" t="s">
        <v>26</v>
      </c>
      <c r="D143" s="2"/>
      <c r="E143" s="2" t="s">
        <v>27</v>
      </c>
      <c r="F143" s="6" t="str">
        <f aca="false">TRIM(B143)</f>
        <v>Eschweilera atropetiolata</v>
      </c>
      <c r="G143" s="6" t="str">
        <f aca="false">IF(C143="indeterminada","",IF(C143="espécie",TRIM(SUBSTITUTE(SUBSTITUTE(F143," cf. "," ")," aff. "," ")),F143))</f>
        <v>Eschweilera atropetiolata</v>
      </c>
      <c r="H143" s="3"/>
      <c r="I143" s="3"/>
    </row>
    <row r="144" customFormat="false" ht="15" hidden="false" customHeight="false" outlineLevel="0" collapsed="false">
      <c r="A144" s="2" t="s">
        <v>192</v>
      </c>
      <c r="B144" s="2" t="s">
        <v>202</v>
      </c>
      <c r="C144" s="2" t="s">
        <v>26</v>
      </c>
      <c r="D144" s="2"/>
      <c r="E144" s="2" t="s">
        <v>27</v>
      </c>
      <c r="F144" s="6" t="str">
        <f aca="false">TRIM(B144)</f>
        <v>Eschweilera bracteosa</v>
      </c>
      <c r="G144" s="6" t="str">
        <f aca="false">IF(C144="indeterminada","",IF(C144="espécie",TRIM(SUBSTITUTE(SUBSTITUTE(F144," cf. "," ")," aff. "," ")),F144))</f>
        <v>Eschweilera bracteosa</v>
      </c>
      <c r="H144" s="3"/>
      <c r="I144" s="3"/>
    </row>
    <row r="145" customFormat="false" ht="15" hidden="false" customHeight="false" outlineLevel="0" collapsed="false">
      <c r="A145" s="2" t="s">
        <v>192</v>
      </c>
      <c r="B145" s="2" t="s">
        <v>203</v>
      </c>
      <c r="C145" s="2" t="s">
        <v>26</v>
      </c>
      <c r="D145" s="2"/>
      <c r="E145" s="2" t="s">
        <v>27</v>
      </c>
      <c r="F145" s="6" t="str">
        <f aca="false">TRIM(B145)</f>
        <v>Eschweilera collina</v>
      </c>
      <c r="G145" s="6" t="str">
        <f aca="false">IF(C145="indeterminada","",IF(C145="espécie",TRIM(SUBSTITUTE(SUBSTITUTE(F145," cf. "," ")," aff. "," ")),F145))</f>
        <v>Eschweilera collina</v>
      </c>
      <c r="H145" s="3"/>
      <c r="I145" s="3"/>
    </row>
    <row r="146" customFormat="false" ht="15" hidden="false" customHeight="false" outlineLevel="0" collapsed="false">
      <c r="A146" s="2" t="s">
        <v>192</v>
      </c>
      <c r="B146" s="2" t="s">
        <v>204</v>
      </c>
      <c r="C146" s="2" t="s">
        <v>26</v>
      </c>
      <c r="D146" s="2"/>
      <c r="E146" s="2" t="s">
        <v>27</v>
      </c>
      <c r="F146" s="6" t="str">
        <f aca="false">TRIM(B146)</f>
        <v>Eschweilera coriacea</v>
      </c>
      <c r="G146" s="6" t="str">
        <f aca="false">IF(C146="indeterminada","",IF(C146="espécie",TRIM(SUBSTITUTE(SUBSTITUTE(F146," cf. "," ")," aff. "," ")),F146))</f>
        <v>Eschweilera coriacea</v>
      </c>
      <c r="H146" s="3"/>
      <c r="I146" s="3"/>
    </row>
    <row r="147" customFormat="false" ht="15" hidden="false" customHeight="false" outlineLevel="0" collapsed="false">
      <c r="A147" s="2" t="s">
        <v>192</v>
      </c>
      <c r="B147" s="2" t="s">
        <v>205</v>
      </c>
      <c r="C147" s="2" t="s">
        <v>26</v>
      </c>
      <c r="D147" s="2"/>
      <c r="E147" s="2" t="s">
        <v>27</v>
      </c>
      <c r="F147" s="6" t="str">
        <f aca="false">TRIM(B147)</f>
        <v>Eschweilera odora</v>
      </c>
      <c r="G147" s="6" t="str">
        <f aca="false">IF(C147="indeterminada","",IF(C147="espécie",TRIM(SUBSTITUTE(SUBSTITUTE(F147," cf. "," ")," aff. "," ")),F147))</f>
        <v>Eschweilera odora</v>
      </c>
      <c r="H147" s="3"/>
      <c r="I147" s="3"/>
    </row>
    <row r="148" customFormat="false" ht="15" hidden="false" customHeight="false" outlineLevel="0" collapsed="false">
      <c r="A148" s="2" t="s">
        <v>192</v>
      </c>
      <c r="B148" s="2" t="s">
        <v>206</v>
      </c>
      <c r="C148" s="2" t="s">
        <v>26</v>
      </c>
      <c r="D148" s="2"/>
      <c r="E148" s="2" t="s">
        <v>27</v>
      </c>
      <c r="F148" s="6" t="str">
        <f aca="false">TRIM(B148)</f>
        <v>Eschweilera tessmannii</v>
      </c>
      <c r="G148" s="6" t="str">
        <f aca="false">IF(C148="indeterminada","",IF(C148="espécie",TRIM(SUBSTITUTE(SUBSTITUTE(F148," cf. "," ")," aff. "," ")),F148))</f>
        <v>Eschweilera tessmannii</v>
      </c>
      <c r="H148" s="3"/>
      <c r="I148" s="3"/>
    </row>
    <row r="149" customFormat="false" ht="15" hidden="false" customHeight="false" outlineLevel="0" collapsed="false">
      <c r="A149" s="2" t="s">
        <v>192</v>
      </c>
      <c r="B149" s="2" t="s">
        <v>207</v>
      </c>
      <c r="C149" s="2" t="s">
        <v>26</v>
      </c>
      <c r="D149" s="2"/>
      <c r="E149" s="2" t="s">
        <v>27</v>
      </c>
      <c r="F149" s="6" t="str">
        <f aca="false">TRIM(B149)</f>
        <v>Gustavia augusta</v>
      </c>
      <c r="G149" s="6" t="str">
        <f aca="false">IF(C149="indeterminada","",IF(C149="espécie",TRIM(SUBSTITUTE(SUBSTITUTE(F149," cf. "," ")," aff. "," ")),F149))</f>
        <v>Gustavia augusta</v>
      </c>
      <c r="H149" s="3"/>
      <c r="I149" s="3"/>
    </row>
    <row r="150" customFormat="false" ht="15" hidden="false" customHeight="false" outlineLevel="0" collapsed="false">
      <c r="A150" s="2" t="s">
        <v>192</v>
      </c>
      <c r="B150" s="2" t="s">
        <v>208</v>
      </c>
      <c r="C150" s="2" t="s">
        <v>26</v>
      </c>
      <c r="D150" s="2"/>
      <c r="E150" s="2" t="s">
        <v>27</v>
      </c>
      <c r="F150" s="6" t="str">
        <f aca="false">TRIM(B150)</f>
        <v>Gustavia hexapetala</v>
      </c>
      <c r="G150" s="6" t="str">
        <f aca="false">IF(C150="indeterminada","",IF(C150="espécie",TRIM(SUBSTITUTE(SUBSTITUTE(F150," cf. "," ")," aff. "," ")),F150))</f>
        <v>Gustavia hexapetala</v>
      </c>
      <c r="H150" s="3"/>
      <c r="I150" s="3"/>
    </row>
    <row r="151" customFormat="false" ht="15" hidden="false" customHeight="false" outlineLevel="0" collapsed="false">
      <c r="A151" s="2" t="s">
        <v>192</v>
      </c>
      <c r="B151" s="2" t="s">
        <v>209</v>
      </c>
      <c r="C151" s="2" t="s">
        <v>26</v>
      </c>
      <c r="D151" s="2"/>
      <c r="E151" s="2" t="s">
        <v>27</v>
      </c>
      <c r="F151" s="6" t="str">
        <f aca="false">TRIM(B151)</f>
        <v>Lecythis barnebyi</v>
      </c>
      <c r="G151" s="6" t="str">
        <f aca="false">IF(C151="indeterminada","",IF(C151="espécie",TRIM(SUBSTITUTE(SUBSTITUTE(F151," cf. "," ")," aff. "," ")),F151))</f>
        <v>Lecythis barnebyi</v>
      </c>
      <c r="H151" s="3"/>
      <c r="I151" s="3"/>
    </row>
    <row r="152" customFormat="false" ht="15" hidden="false" customHeight="false" outlineLevel="0" collapsed="false">
      <c r="A152" s="2" t="s">
        <v>192</v>
      </c>
      <c r="B152" s="2" t="s">
        <v>210</v>
      </c>
      <c r="C152" s="2" t="s">
        <v>26</v>
      </c>
      <c r="D152" s="2"/>
      <c r="E152" s="2" t="s">
        <v>27</v>
      </c>
      <c r="F152" s="6" t="str">
        <f aca="false">TRIM(B152)</f>
        <v>Lecythis graciena</v>
      </c>
      <c r="G152" s="6" t="str">
        <f aca="false">IF(C152="indeterminada","",IF(C152="espécie",TRIM(SUBSTITUTE(SUBSTITUTE(F152," cf. "," ")," aff. "," ")),F152))</f>
        <v>Lecythis graciena</v>
      </c>
      <c r="H152" s="3"/>
      <c r="I152" s="3"/>
    </row>
    <row r="153" customFormat="false" ht="15" hidden="false" customHeight="false" outlineLevel="0" collapsed="false">
      <c r="A153" s="2" t="s">
        <v>192</v>
      </c>
      <c r="B153" s="2" t="s">
        <v>211</v>
      </c>
      <c r="C153" s="2" t="s">
        <v>26</v>
      </c>
      <c r="D153" s="2"/>
      <c r="E153" s="2" t="s">
        <v>27</v>
      </c>
      <c r="F153" s="6" t="str">
        <f aca="false">TRIM(B153)</f>
        <v>Lecythis prancei</v>
      </c>
      <c r="G153" s="6" t="str">
        <f aca="false">IF(C153="indeterminada","",IF(C153="espécie",TRIM(SUBSTITUTE(SUBSTITUTE(F153," cf. "," ")," aff. "," ")),F153))</f>
        <v>Lecythis prancei</v>
      </c>
      <c r="H153" s="3"/>
      <c r="I153" s="3"/>
    </row>
    <row r="154" customFormat="false" ht="15" hidden="false" customHeight="false" outlineLevel="0" collapsed="false">
      <c r="A154" s="2" t="s">
        <v>192</v>
      </c>
      <c r="B154" s="2" t="s">
        <v>212</v>
      </c>
      <c r="C154" s="2" t="s">
        <v>30</v>
      </c>
      <c r="D154" s="2" t="s">
        <v>31</v>
      </c>
      <c r="E154" s="2" t="s">
        <v>27</v>
      </c>
      <c r="F154" s="6" t="str">
        <f aca="false">TRIM(B154)</f>
        <v>Lecythis</v>
      </c>
      <c r="G154" s="6" t="str">
        <f aca="false">IF(C154="indeterminada","",IF(C154="espécie",TRIM(SUBSTITUTE(SUBSTITUTE(F154," cf. "," ")," aff. "," ")),F154))</f>
        <v>Lecythis</v>
      </c>
      <c r="H154" s="3"/>
      <c r="I154" s="3"/>
    </row>
    <row r="155" customFormat="false" ht="15" hidden="false" customHeight="false" outlineLevel="0" collapsed="false">
      <c r="A155" s="2" t="s">
        <v>213</v>
      </c>
      <c r="B155" s="2" t="s">
        <v>214</v>
      </c>
      <c r="C155" s="2" t="s">
        <v>26</v>
      </c>
      <c r="D155" s="2"/>
      <c r="E155" s="2" t="s">
        <v>27</v>
      </c>
      <c r="F155" s="6" t="str">
        <f aca="false">TRIM(B155)</f>
        <v>Byrsonima chrysophylla</v>
      </c>
      <c r="G155" s="6" t="str">
        <f aca="false">IF(C155="indeterminada","",IF(C155="espécie",TRIM(SUBSTITUTE(SUBSTITUTE(F155," cf. "," ")," aff. "," ")),F155))</f>
        <v>Byrsonima chrysophylla</v>
      </c>
      <c r="H155" s="3"/>
      <c r="I155" s="3"/>
    </row>
    <row r="156" customFormat="false" ht="15" hidden="false" customHeight="false" outlineLevel="0" collapsed="false">
      <c r="A156" s="2" t="s">
        <v>215</v>
      </c>
      <c r="B156" s="2" t="s">
        <v>216</v>
      </c>
      <c r="C156" s="2" t="s">
        <v>26</v>
      </c>
      <c r="D156" s="2"/>
      <c r="E156" s="2" t="s">
        <v>27</v>
      </c>
      <c r="F156" s="6" t="str">
        <f aca="false">TRIM(B156)</f>
        <v>Miconia argyrophylla</v>
      </c>
      <c r="G156" s="6" t="str">
        <f aca="false">IF(C156="indeterminada","",IF(C156="espécie",TRIM(SUBSTITUTE(SUBSTITUTE(F156," cf. "," ")," aff. "," ")),F156))</f>
        <v>Miconia argyrophylla</v>
      </c>
      <c r="H156" s="3"/>
      <c r="I156" s="3"/>
    </row>
    <row r="157" customFormat="false" ht="15" hidden="false" customHeight="false" outlineLevel="0" collapsed="false">
      <c r="A157" s="2" t="s">
        <v>217</v>
      </c>
      <c r="B157" s="2" t="s">
        <v>218</v>
      </c>
      <c r="C157" s="2" t="s">
        <v>26</v>
      </c>
      <c r="D157" s="2" t="s">
        <v>185</v>
      </c>
      <c r="E157" s="2" t="s">
        <v>27</v>
      </c>
      <c r="F157" s="6" t="str">
        <f aca="false">TRIM(B157)</f>
        <v>Guarea aff. convergens</v>
      </c>
      <c r="G157" s="6" t="str">
        <f aca="false">IF(C157="indeterminada","",IF(C157="espécie",TRIM(SUBSTITUTE(SUBSTITUTE(F157," cf. "," ")," aff. "," ")),F157))</f>
        <v>Guarea convergens</v>
      </c>
      <c r="H157" s="3"/>
      <c r="I157" s="3"/>
    </row>
    <row r="158" customFormat="false" ht="15" hidden="false" customHeight="false" outlineLevel="0" collapsed="false">
      <c r="A158" s="2" t="s">
        <v>217</v>
      </c>
      <c r="B158" s="2" t="s">
        <v>219</v>
      </c>
      <c r="C158" s="2" t="s">
        <v>26</v>
      </c>
      <c r="D158" s="2"/>
      <c r="E158" s="2" t="s">
        <v>27</v>
      </c>
      <c r="F158" s="6" t="str">
        <f aca="false">TRIM(B158)</f>
        <v>Guarea carinata</v>
      </c>
      <c r="G158" s="6" t="str">
        <f aca="false">IF(C158="indeterminada","",IF(C158="espécie",TRIM(SUBSTITUTE(SUBSTITUTE(F158," cf. "," ")," aff. "," ")),F158))</f>
        <v>Guarea carinata</v>
      </c>
      <c r="H158" s="3"/>
      <c r="I158" s="3"/>
    </row>
    <row r="159" customFormat="false" ht="15" hidden="false" customHeight="false" outlineLevel="0" collapsed="false">
      <c r="A159" s="2" t="s">
        <v>217</v>
      </c>
      <c r="B159" s="2" t="s">
        <v>220</v>
      </c>
      <c r="C159" s="2" t="s">
        <v>26</v>
      </c>
      <c r="D159" s="2"/>
      <c r="E159" s="2" t="s">
        <v>27</v>
      </c>
      <c r="F159" s="6" t="str">
        <f aca="false">TRIM(B159)</f>
        <v>Guarea humaitensis</v>
      </c>
      <c r="G159" s="6" t="str">
        <f aca="false">IF(C159="indeterminada","",IF(C159="espécie",TRIM(SUBSTITUTE(SUBSTITUTE(F159," cf. "," ")," aff. "," ")),F159))</f>
        <v>Guarea humaitensis</v>
      </c>
      <c r="H159" s="3"/>
      <c r="I159" s="3"/>
    </row>
    <row r="160" customFormat="false" ht="15" hidden="false" customHeight="false" outlineLevel="0" collapsed="false">
      <c r="A160" s="2" t="s">
        <v>217</v>
      </c>
      <c r="B160" s="2" t="s">
        <v>221</v>
      </c>
      <c r="C160" s="2" t="s">
        <v>26</v>
      </c>
      <c r="D160" s="2"/>
      <c r="E160" s="2" t="s">
        <v>27</v>
      </c>
      <c r="F160" s="6" t="str">
        <f aca="false">TRIM(B160)</f>
        <v>Guarea pubescens</v>
      </c>
      <c r="G160" s="6" t="str">
        <f aca="false">IF(C160="indeterminada","",IF(C160="espécie",TRIM(SUBSTITUTE(SUBSTITUTE(F160," cf. "," ")," aff. "," ")),F160))</f>
        <v>Guarea pubescens</v>
      </c>
      <c r="H160" s="3"/>
      <c r="I160" s="3"/>
    </row>
    <row r="161" customFormat="false" ht="15" hidden="false" customHeight="false" outlineLevel="0" collapsed="false">
      <c r="A161" s="2" t="s">
        <v>217</v>
      </c>
      <c r="B161" s="2" t="s">
        <v>222</v>
      </c>
      <c r="C161" s="2" t="s">
        <v>26</v>
      </c>
      <c r="D161" s="2"/>
      <c r="E161" s="2" t="s">
        <v>27</v>
      </c>
      <c r="F161" s="6" t="str">
        <f aca="false">TRIM(B161)</f>
        <v>Guarea trunciflora</v>
      </c>
      <c r="G161" s="6" t="str">
        <f aca="false">IF(C161="indeterminada","",IF(C161="espécie",TRIM(SUBSTITUTE(SUBSTITUTE(F161," cf. "," ")," aff. "," ")),F161))</f>
        <v>Guarea trunciflora</v>
      </c>
      <c r="H161" s="3"/>
      <c r="I161" s="3"/>
    </row>
    <row r="162" customFormat="false" ht="15" hidden="false" customHeight="false" outlineLevel="0" collapsed="false">
      <c r="A162" s="2" t="s">
        <v>223</v>
      </c>
      <c r="B162" s="2" t="s">
        <v>224</v>
      </c>
      <c r="C162" s="2" t="s">
        <v>26</v>
      </c>
      <c r="D162" s="2"/>
      <c r="E162" s="2" t="s">
        <v>27</v>
      </c>
      <c r="F162" s="6" t="str">
        <f aca="false">TRIM(B162)</f>
        <v>Mouriri angulicosta</v>
      </c>
      <c r="G162" s="6" t="str">
        <f aca="false">IF(C162="indeterminada","",IF(C162="espécie",TRIM(SUBSTITUTE(SUBSTITUTE(F162," cf. "," ")," aff. "," ")),F162))</f>
        <v>Mouriri angulicosta</v>
      </c>
      <c r="H162" s="3"/>
      <c r="I162" s="3"/>
    </row>
    <row r="163" customFormat="false" ht="15" hidden="false" customHeight="false" outlineLevel="0" collapsed="false">
      <c r="A163" s="2" t="s">
        <v>223</v>
      </c>
      <c r="B163" s="2" t="s">
        <v>225</v>
      </c>
      <c r="C163" s="2" t="s">
        <v>26</v>
      </c>
      <c r="D163" s="2"/>
      <c r="E163" s="2" t="s">
        <v>27</v>
      </c>
      <c r="F163" s="6" t="str">
        <f aca="false">TRIM(B163)</f>
        <v>Mouriri plaschaerti</v>
      </c>
      <c r="G163" s="6" t="str">
        <f aca="false">IF(C163="indeterminada","",IF(C163="espécie",TRIM(SUBSTITUTE(SUBSTITUTE(F163," cf. "," ")," aff. "," ")),F163))</f>
        <v>Mouriri plaschaerti</v>
      </c>
      <c r="H163" s="3"/>
      <c r="I163" s="3"/>
    </row>
    <row r="164" customFormat="false" ht="15" hidden="false" customHeight="false" outlineLevel="0" collapsed="false">
      <c r="A164" s="2" t="s">
        <v>226</v>
      </c>
      <c r="B164" s="2" t="s">
        <v>227</v>
      </c>
      <c r="C164" s="2" t="s">
        <v>30</v>
      </c>
      <c r="D164" s="2" t="s">
        <v>31</v>
      </c>
      <c r="E164" s="2" t="s">
        <v>72</v>
      </c>
      <c r="F164" s="6" t="str">
        <f aca="false">TRIM(B164)</f>
        <v>Abuta</v>
      </c>
      <c r="G164" s="6" t="str">
        <f aca="false">IF(C164="indeterminada","",IF(C164="espécie",TRIM(SUBSTITUTE(SUBSTITUTE(F164," cf. "," ")," aff. "," ")),F164))</f>
        <v>Abuta</v>
      </c>
      <c r="H164" s="3"/>
      <c r="I164" s="3"/>
    </row>
    <row r="165" customFormat="false" ht="15" hidden="false" customHeight="false" outlineLevel="0" collapsed="false">
      <c r="A165" s="2" t="s">
        <v>226</v>
      </c>
      <c r="B165" s="2" t="s">
        <v>228</v>
      </c>
      <c r="C165" s="2" t="s">
        <v>26</v>
      </c>
      <c r="D165" s="2"/>
      <c r="E165" s="2" t="s">
        <v>72</v>
      </c>
      <c r="F165" s="6" t="str">
        <f aca="false">TRIM(B165)</f>
        <v>Abuta rufescens</v>
      </c>
      <c r="G165" s="6" t="str">
        <f aca="false">IF(C165="indeterminada","",IF(C165="espécie",TRIM(SUBSTITUTE(SUBSTITUTE(F165," cf. "," ")," aff. "," ")),F165))</f>
        <v>Abuta rufescens</v>
      </c>
      <c r="H165" s="3"/>
      <c r="I165" s="3"/>
    </row>
    <row r="166" customFormat="false" ht="15" hidden="false" customHeight="false" outlineLevel="0" collapsed="false">
      <c r="A166" s="2" t="s">
        <v>229</v>
      </c>
      <c r="B166" s="2" t="s">
        <v>230</v>
      </c>
      <c r="C166" s="2" t="s">
        <v>26</v>
      </c>
      <c r="D166" s="2"/>
      <c r="E166" s="2" t="s">
        <v>27</v>
      </c>
      <c r="F166" s="6" t="str">
        <f aca="false">TRIM(B166)</f>
        <v>Parkia nitida</v>
      </c>
      <c r="G166" s="6" t="str">
        <f aca="false">IF(C166="indeterminada","",IF(C166="espécie",TRIM(SUBSTITUTE(SUBSTITUTE(F166," cf. "," ")," aff. "," ")),F166))</f>
        <v>Parkia nitida</v>
      </c>
      <c r="H166" s="3"/>
      <c r="I166" s="3"/>
    </row>
    <row r="167" customFormat="false" ht="15" hidden="false" customHeight="false" outlineLevel="0" collapsed="false">
      <c r="A167" s="2" t="s">
        <v>229</v>
      </c>
      <c r="B167" s="2" t="s">
        <v>231</v>
      </c>
      <c r="C167" s="2" t="s">
        <v>26</v>
      </c>
      <c r="D167" s="2"/>
      <c r="E167" s="2" t="s">
        <v>27</v>
      </c>
      <c r="F167" s="6" t="str">
        <f aca="false">TRIM(B167)</f>
        <v>Zygia basijuga</v>
      </c>
      <c r="G167" s="6" t="str">
        <f aca="false">IF(C167="indeterminada","",IF(C167="espécie",TRIM(SUBSTITUTE(SUBSTITUTE(F167," cf. "," ")," aff. "," ")),F167))</f>
        <v>Zygia basijuga</v>
      </c>
      <c r="H167" s="3"/>
      <c r="I167" s="3"/>
    </row>
    <row r="168" customFormat="false" ht="15" hidden="false" customHeight="false" outlineLevel="0" collapsed="false">
      <c r="A168" s="2" t="s">
        <v>229</v>
      </c>
      <c r="B168" s="2" t="s">
        <v>232</v>
      </c>
      <c r="C168" s="2" t="s">
        <v>26</v>
      </c>
      <c r="D168" s="2" t="s">
        <v>61</v>
      </c>
      <c r="E168" s="2" t="s">
        <v>27</v>
      </c>
      <c r="F168" s="6" t="str">
        <f aca="false">TRIM(B168)</f>
        <v>Zygia cf. latifolia</v>
      </c>
      <c r="G168" s="6" t="str">
        <f aca="false">IF(C168="indeterminada","",IF(C168="espécie",TRIM(SUBSTITUTE(SUBSTITUTE(F168," cf. "," ")," aff. "," ")),F168))</f>
        <v>Zygia latifolia</v>
      </c>
      <c r="H168" s="3"/>
      <c r="I168" s="3"/>
    </row>
    <row r="169" customFormat="false" ht="15" hidden="false" customHeight="false" outlineLevel="0" collapsed="false">
      <c r="A169" s="2" t="s">
        <v>229</v>
      </c>
      <c r="B169" s="2" t="s">
        <v>233</v>
      </c>
      <c r="C169" s="2" t="s">
        <v>26</v>
      </c>
      <c r="D169" s="2"/>
      <c r="E169" s="2" t="s">
        <v>27</v>
      </c>
      <c r="F169" s="6" t="str">
        <f aca="false">TRIM(B169)</f>
        <v>Zygia racemosa</v>
      </c>
      <c r="G169" s="6" t="str">
        <f aca="false">IF(C169="indeterminada","",IF(C169="espécie",TRIM(SUBSTITUTE(SUBSTITUTE(F169," cf. "," ")," aff. "," ")),F169))</f>
        <v>Zygia racemosa</v>
      </c>
      <c r="H169" s="3"/>
      <c r="I169" s="3"/>
    </row>
    <row r="170" customFormat="false" ht="15" hidden="false" customHeight="false" outlineLevel="0" collapsed="false">
      <c r="A170" s="2" t="s">
        <v>229</v>
      </c>
      <c r="B170" s="2" t="s">
        <v>234</v>
      </c>
      <c r="C170" s="2" t="s">
        <v>26</v>
      </c>
      <c r="D170" s="2"/>
      <c r="E170" s="2" t="s">
        <v>27</v>
      </c>
      <c r="F170" s="6" t="str">
        <f aca="false">TRIM(B170)</f>
        <v>Zygia ramiflora</v>
      </c>
      <c r="G170" s="6" t="str">
        <f aca="false">IF(C170="indeterminada","",IF(C170="espécie",TRIM(SUBSTITUTE(SUBSTITUTE(F170," cf. "," ")," aff. "," ")),F170))</f>
        <v>Zygia ramiflora</v>
      </c>
      <c r="H170" s="3"/>
      <c r="I170" s="3"/>
    </row>
    <row r="171" customFormat="false" ht="15" hidden="false" customHeight="false" outlineLevel="0" collapsed="false">
      <c r="A171" s="2" t="s">
        <v>235</v>
      </c>
      <c r="B171" s="2" t="s">
        <v>236</v>
      </c>
      <c r="C171" s="2" t="s">
        <v>30</v>
      </c>
      <c r="D171" s="2" t="s">
        <v>31</v>
      </c>
      <c r="E171" s="2" t="s">
        <v>27</v>
      </c>
      <c r="F171" s="6" t="str">
        <f aca="false">TRIM(B171)</f>
        <v>Clarisia</v>
      </c>
      <c r="G171" s="6" t="str">
        <f aca="false">IF(C171="indeterminada","",IF(C171="espécie",TRIM(SUBSTITUTE(SUBSTITUTE(F171," cf. "," ")," aff. "," ")),F171))</f>
        <v>Clarisia</v>
      </c>
      <c r="H171" s="3"/>
      <c r="I171" s="3"/>
    </row>
    <row r="172" customFormat="false" ht="15" hidden="false" customHeight="false" outlineLevel="0" collapsed="false">
      <c r="A172" s="2" t="s">
        <v>235</v>
      </c>
      <c r="B172" s="2" t="s">
        <v>237</v>
      </c>
      <c r="C172" s="2" t="s">
        <v>30</v>
      </c>
      <c r="D172" s="2" t="s">
        <v>31</v>
      </c>
      <c r="E172" s="2" t="s">
        <v>27</v>
      </c>
      <c r="F172" s="6" t="str">
        <f aca="false">TRIM(B172)</f>
        <v>Ficus</v>
      </c>
      <c r="G172" s="6" t="str">
        <f aca="false">IF(C172="indeterminada","",IF(C172="espécie",TRIM(SUBSTITUTE(SUBSTITUTE(F172," cf. "," ")," aff. "," ")),F172))</f>
        <v>Ficus</v>
      </c>
      <c r="H172" s="3"/>
      <c r="I172" s="3"/>
    </row>
    <row r="173" customFormat="false" ht="15" hidden="false" customHeight="false" outlineLevel="0" collapsed="false">
      <c r="A173" s="2" t="s">
        <v>235</v>
      </c>
      <c r="B173" s="2" t="s">
        <v>238</v>
      </c>
      <c r="C173" s="2" t="s">
        <v>26</v>
      </c>
      <c r="D173" s="2"/>
      <c r="E173" s="2" t="s">
        <v>27</v>
      </c>
      <c r="F173" s="6" t="str">
        <f aca="false">TRIM(B173)</f>
        <v>Brosimum guianense</v>
      </c>
      <c r="G173" s="6" t="str">
        <f aca="false">IF(C173="indeterminada","",IF(C173="espécie",TRIM(SUBSTITUTE(SUBSTITUTE(F173," cf. "," ")," aff. "," ")),F173))</f>
        <v>Brosimum guianense</v>
      </c>
      <c r="H173" s="3"/>
      <c r="I173" s="3"/>
    </row>
    <row r="174" customFormat="false" ht="15" hidden="false" customHeight="false" outlineLevel="0" collapsed="false">
      <c r="A174" s="2" t="s">
        <v>235</v>
      </c>
      <c r="B174" s="2" t="s">
        <v>239</v>
      </c>
      <c r="C174" s="2" t="s">
        <v>26</v>
      </c>
      <c r="D174" s="2"/>
      <c r="E174" s="2" t="s">
        <v>27</v>
      </c>
      <c r="F174" s="6" t="str">
        <f aca="false">TRIM(B174)</f>
        <v>Brosimum rubescens</v>
      </c>
      <c r="G174" s="6" t="str">
        <f aca="false">IF(C174="indeterminada","",IF(C174="espécie",TRIM(SUBSTITUTE(SUBSTITUTE(F174," cf. "," ")," aff. "," ")),F174))</f>
        <v>Brosimum rubescens</v>
      </c>
      <c r="H174" s="3"/>
      <c r="I174" s="3"/>
    </row>
    <row r="175" customFormat="false" ht="15" hidden="false" customHeight="false" outlineLevel="0" collapsed="false">
      <c r="A175" s="2" t="s">
        <v>235</v>
      </c>
      <c r="B175" s="2" t="s">
        <v>240</v>
      </c>
      <c r="C175" s="2" t="s">
        <v>26</v>
      </c>
      <c r="D175" s="2"/>
      <c r="E175" s="2" t="s">
        <v>27</v>
      </c>
      <c r="F175" s="6" t="str">
        <f aca="false">TRIM(B175)</f>
        <v>Clarisia racemosa</v>
      </c>
      <c r="G175" s="6" t="str">
        <f aca="false">IF(C175="indeterminada","",IF(C175="espécie",TRIM(SUBSTITUTE(SUBSTITUTE(F175," cf. "," ")," aff. "," ")),F175))</f>
        <v>Clarisia racemosa</v>
      </c>
      <c r="H175" s="3"/>
      <c r="I175" s="3"/>
    </row>
    <row r="176" customFormat="false" ht="15" hidden="false" customHeight="false" outlineLevel="0" collapsed="false">
      <c r="A176" s="2" t="s">
        <v>235</v>
      </c>
      <c r="B176" s="2" t="s">
        <v>241</v>
      </c>
      <c r="C176" s="2" t="s">
        <v>26</v>
      </c>
      <c r="D176" s="2"/>
      <c r="E176" s="2" t="s">
        <v>27</v>
      </c>
      <c r="F176" s="6" t="str">
        <f aca="false">TRIM(B176)</f>
        <v>Helicostylis tomentosa</v>
      </c>
      <c r="G176" s="6" t="str">
        <f aca="false">IF(C176="indeterminada","",IF(C176="espécie",TRIM(SUBSTITUTE(SUBSTITUTE(F176," cf. "," ")," aff. "," ")),F176))</f>
        <v>Helicostylis tomentosa</v>
      </c>
      <c r="H176" s="3"/>
      <c r="I176" s="3"/>
    </row>
    <row r="177" customFormat="false" ht="15" hidden="false" customHeight="false" outlineLevel="0" collapsed="false">
      <c r="A177" s="2" t="s">
        <v>235</v>
      </c>
      <c r="B177" s="2" t="s">
        <v>242</v>
      </c>
      <c r="C177" s="2" t="s">
        <v>26</v>
      </c>
      <c r="D177" s="2"/>
      <c r="E177" s="2" t="s">
        <v>27</v>
      </c>
      <c r="F177" s="6" t="str">
        <f aca="false">TRIM(B177)</f>
        <v>Naucleopsis caloneura</v>
      </c>
      <c r="G177" s="6" t="str">
        <f aca="false">IF(C177="indeterminada","",IF(C177="espécie",TRIM(SUBSTITUTE(SUBSTITUTE(F177," cf. "," ")," aff. "," ")),F177))</f>
        <v>Naucleopsis caloneura</v>
      </c>
      <c r="H177" s="3"/>
      <c r="I177" s="3"/>
    </row>
    <row r="178" customFormat="false" ht="15" hidden="false" customHeight="false" outlineLevel="0" collapsed="false">
      <c r="A178" s="2" t="s">
        <v>235</v>
      </c>
      <c r="B178" s="2" t="s">
        <v>243</v>
      </c>
      <c r="C178" s="2" t="s">
        <v>26</v>
      </c>
      <c r="D178" s="2"/>
      <c r="E178" s="2" t="s">
        <v>27</v>
      </c>
      <c r="F178" s="6" t="str">
        <f aca="false">TRIM(B178)</f>
        <v>Sorocea guilleminiana</v>
      </c>
      <c r="G178" s="6" t="str">
        <f aca="false">IF(C178="indeterminada","",IF(C178="espécie",TRIM(SUBSTITUTE(SUBSTITUTE(F178," cf. "," ")," aff. "," ")),F178))</f>
        <v>Sorocea guilleminiana</v>
      </c>
      <c r="H178" s="3"/>
      <c r="I178" s="3"/>
    </row>
    <row r="179" customFormat="false" ht="15" hidden="false" customHeight="false" outlineLevel="0" collapsed="false">
      <c r="A179" s="2" t="s">
        <v>235</v>
      </c>
      <c r="B179" s="2" t="s">
        <v>244</v>
      </c>
      <c r="C179" s="2" t="s">
        <v>26</v>
      </c>
      <c r="D179" s="2"/>
      <c r="E179" s="2" t="s">
        <v>27</v>
      </c>
      <c r="F179" s="6" t="str">
        <f aca="false">TRIM(B179)</f>
        <v>Sorocea muriculata</v>
      </c>
      <c r="G179" s="6" t="str">
        <f aca="false">IF(C179="indeterminada","",IF(C179="espécie",TRIM(SUBSTITUTE(SUBSTITUTE(F179," cf. "," ")," aff. "," ")),F179))</f>
        <v>Sorocea muriculata</v>
      </c>
      <c r="H179" s="3"/>
      <c r="I179" s="3"/>
    </row>
    <row r="180" customFormat="false" ht="15" hidden="false" customHeight="false" outlineLevel="0" collapsed="false">
      <c r="A180" s="2" t="s">
        <v>235</v>
      </c>
      <c r="B180" s="2" t="s">
        <v>245</v>
      </c>
      <c r="C180" s="2" t="s">
        <v>26</v>
      </c>
      <c r="D180" s="2"/>
      <c r="E180" s="2" t="s">
        <v>27</v>
      </c>
      <c r="F180" s="6" t="str">
        <f aca="false">TRIM(B180)</f>
        <v>Trymatococcus amazonicus</v>
      </c>
      <c r="G180" s="6" t="str">
        <f aca="false">IF(C180="indeterminada","",IF(C180="espécie",TRIM(SUBSTITUTE(SUBSTITUTE(F180," cf. "," ")," aff. "," ")),F180))</f>
        <v>Trymatococcus amazonicus</v>
      </c>
      <c r="H180" s="3"/>
      <c r="I180" s="3"/>
    </row>
    <row r="181" customFormat="false" ht="15" hidden="false" customHeight="false" outlineLevel="0" collapsed="false">
      <c r="A181" s="2" t="s">
        <v>246</v>
      </c>
      <c r="B181" s="2" t="s">
        <v>247</v>
      </c>
      <c r="C181" s="2" t="s">
        <v>26</v>
      </c>
      <c r="D181" s="2"/>
      <c r="E181" s="2" t="s">
        <v>27</v>
      </c>
      <c r="F181" s="6" t="str">
        <f aca="false">TRIM(B181)</f>
        <v>Iryanthera laevis</v>
      </c>
      <c r="G181" s="6" t="str">
        <f aca="false">IF(C181="indeterminada","",IF(C181="espécie",TRIM(SUBSTITUTE(SUBSTITUTE(F181," cf. "," ")," aff. "," ")),F181))</f>
        <v>Iryanthera laevis</v>
      </c>
      <c r="H181" s="3"/>
      <c r="I181" s="3"/>
    </row>
    <row r="182" customFormat="false" ht="15" hidden="false" customHeight="false" outlineLevel="0" collapsed="false">
      <c r="A182" s="2" t="s">
        <v>246</v>
      </c>
      <c r="B182" s="2" t="s">
        <v>248</v>
      </c>
      <c r="C182" s="2" t="s">
        <v>26</v>
      </c>
      <c r="D182" s="2"/>
      <c r="E182" s="2" t="s">
        <v>27</v>
      </c>
      <c r="F182" s="6" t="str">
        <f aca="false">TRIM(B182)</f>
        <v>Osteophloeum platyspermum</v>
      </c>
      <c r="G182" s="6" t="str">
        <f aca="false">IF(C182="indeterminada","",IF(C182="espécie",TRIM(SUBSTITUTE(SUBSTITUTE(F182," cf. "," ")," aff. "," ")),F182))</f>
        <v>Osteophloeum platyspermum</v>
      </c>
      <c r="H182" s="3"/>
      <c r="I182" s="3"/>
    </row>
    <row r="183" customFormat="false" ht="15" hidden="false" customHeight="false" outlineLevel="0" collapsed="false">
      <c r="A183" s="2" t="s">
        <v>246</v>
      </c>
      <c r="B183" s="2" t="s">
        <v>249</v>
      </c>
      <c r="C183" s="2" t="s">
        <v>26</v>
      </c>
      <c r="D183" s="2"/>
      <c r="E183" s="2" t="s">
        <v>27</v>
      </c>
      <c r="F183" s="6" t="str">
        <f aca="false">TRIM(B183)</f>
        <v>Virola elongata</v>
      </c>
      <c r="G183" s="6" t="str">
        <f aca="false">IF(C183="indeterminada","",IF(C183="espécie",TRIM(SUBSTITUTE(SUBSTITUTE(F183," cf. "," ")," aff. "," ")),F183))</f>
        <v>Virola elongata</v>
      </c>
      <c r="H183" s="3"/>
      <c r="I183" s="3"/>
    </row>
    <row r="184" customFormat="false" ht="15" hidden="false" customHeight="false" outlineLevel="0" collapsed="false">
      <c r="A184" s="2" t="s">
        <v>246</v>
      </c>
      <c r="B184" s="2" t="s">
        <v>250</v>
      </c>
      <c r="C184" s="2" t="s">
        <v>26</v>
      </c>
      <c r="D184" s="2"/>
      <c r="E184" s="2" t="s">
        <v>27</v>
      </c>
      <c r="F184" s="6" t="str">
        <f aca="false">TRIM(B184)</f>
        <v>Virola multinervia</v>
      </c>
      <c r="G184" s="6" t="str">
        <f aca="false">IF(C184="indeterminada","",IF(C184="espécie",TRIM(SUBSTITUTE(SUBSTITUTE(F184," cf. "," ")," aff. "," ")),F184))</f>
        <v>Virola multinervia</v>
      </c>
      <c r="H184" s="3"/>
      <c r="I184" s="3"/>
    </row>
    <row r="185" customFormat="false" ht="15" hidden="false" customHeight="false" outlineLevel="0" collapsed="false">
      <c r="A185" s="2" t="s">
        <v>251</v>
      </c>
      <c r="B185" s="2" t="s">
        <v>252</v>
      </c>
      <c r="C185" s="2" t="s">
        <v>26</v>
      </c>
      <c r="D185" s="2" t="s">
        <v>61</v>
      </c>
      <c r="E185" s="2" t="s">
        <v>27</v>
      </c>
      <c r="F185" s="6" t="str">
        <f aca="false">TRIM(B185)</f>
        <v>Eugenia cf. cuspidifolia</v>
      </c>
      <c r="G185" s="6" t="str">
        <f aca="false">IF(C185="indeterminada","",IF(C185="espécie",TRIM(SUBSTITUTE(SUBSTITUTE(F185," cf. "," ")," aff. "," ")),F185))</f>
        <v>Eugenia cuspidifolia</v>
      </c>
      <c r="H185" s="3"/>
      <c r="I185" s="3"/>
    </row>
    <row r="186" customFormat="false" ht="15" hidden="false" customHeight="false" outlineLevel="0" collapsed="false">
      <c r="A186" s="2" t="s">
        <v>251</v>
      </c>
      <c r="B186" s="2" t="s">
        <v>253</v>
      </c>
      <c r="C186" s="2" t="s">
        <v>26</v>
      </c>
      <c r="D186" s="2" t="s">
        <v>61</v>
      </c>
      <c r="E186" s="2" t="s">
        <v>27</v>
      </c>
      <c r="F186" s="6" t="str">
        <f aca="false">TRIM(B186)</f>
        <v>Eugenia cf. longiracemosa</v>
      </c>
      <c r="G186" s="6" t="str">
        <f aca="false">IF(C186="indeterminada","",IF(C186="espécie",TRIM(SUBSTITUTE(SUBSTITUTE(F186," cf. "," ")," aff. "," ")),F186))</f>
        <v>Eugenia longiracemosa</v>
      </c>
      <c r="H186" s="3"/>
      <c r="I186" s="3"/>
    </row>
    <row r="187" customFormat="false" ht="15" hidden="false" customHeight="false" outlineLevel="0" collapsed="false">
      <c r="A187" s="2" t="s">
        <v>251</v>
      </c>
      <c r="B187" s="2" t="s">
        <v>254</v>
      </c>
      <c r="C187" s="2" t="s">
        <v>26</v>
      </c>
      <c r="D187" s="2"/>
      <c r="E187" s="2" t="s">
        <v>27</v>
      </c>
      <c r="F187" s="6" t="str">
        <f aca="false">TRIM(B187)</f>
        <v>Eugenia ferreiraeana</v>
      </c>
      <c r="G187" s="6" t="str">
        <f aca="false">IF(C187="indeterminada","",IF(C187="espécie",TRIM(SUBSTITUTE(SUBSTITUTE(F187," cf. "," ")," aff. "," ")),F187))</f>
        <v>Eugenia ferreiraeana</v>
      </c>
      <c r="H187" s="3"/>
      <c r="I187" s="3"/>
    </row>
    <row r="188" customFormat="false" ht="15" hidden="false" customHeight="false" outlineLevel="0" collapsed="false">
      <c r="A188" s="2" t="s">
        <v>251</v>
      </c>
      <c r="B188" s="2" t="s">
        <v>255</v>
      </c>
      <c r="C188" s="2" t="s">
        <v>26</v>
      </c>
      <c r="D188" s="2" t="s">
        <v>61</v>
      </c>
      <c r="E188" s="2" t="s">
        <v>27</v>
      </c>
      <c r="F188" s="6" t="str">
        <f aca="false">TRIM(B188)</f>
        <v>Myrcia cf. grandis</v>
      </c>
      <c r="G188" s="6" t="str">
        <f aca="false">IF(C188="indeterminada","",IF(C188="espécie",TRIM(SUBSTITUTE(SUBSTITUTE(F188," cf. "," ")," aff. "," ")),F188))</f>
        <v>Myrcia grandis</v>
      </c>
      <c r="H188" s="3"/>
      <c r="I188" s="3"/>
    </row>
    <row r="189" customFormat="false" ht="15" hidden="false" customHeight="false" outlineLevel="0" collapsed="false">
      <c r="A189" s="2" t="s">
        <v>256</v>
      </c>
      <c r="B189" s="2" t="s">
        <v>257</v>
      </c>
      <c r="C189" s="2" t="s">
        <v>26</v>
      </c>
      <c r="D189" s="2"/>
      <c r="E189" s="2" t="s">
        <v>27</v>
      </c>
      <c r="F189" s="6" t="str">
        <f aca="false">TRIM(B189)</f>
        <v>Neea robusta</v>
      </c>
      <c r="G189" s="6" t="str">
        <f aca="false">IF(C189="indeterminada","",IF(C189="espécie",TRIM(SUBSTITUTE(SUBSTITUTE(F189," cf. "," ")," aff. "," ")),F189))</f>
        <v>Neea robusta</v>
      </c>
      <c r="H189" s="3"/>
      <c r="I189" s="3"/>
    </row>
    <row r="190" customFormat="false" ht="15" hidden="false" customHeight="false" outlineLevel="0" collapsed="false">
      <c r="A190" s="2" t="s">
        <v>256</v>
      </c>
      <c r="B190" s="2" t="s">
        <v>258</v>
      </c>
      <c r="C190" s="2" t="s">
        <v>30</v>
      </c>
      <c r="D190" s="2" t="s">
        <v>87</v>
      </c>
      <c r="E190" s="2" t="s">
        <v>27</v>
      </c>
      <c r="F190" s="6" t="str">
        <f aca="false">TRIM(B190)</f>
        <v>Neea</v>
      </c>
      <c r="G190" s="6" t="str">
        <f aca="false">IF(C190="indeterminada","",IF(C190="espécie",TRIM(SUBSTITUTE(SUBSTITUTE(F190," cf. "," ")," aff. "," ")),F190))</f>
        <v>Neea</v>
      </c>
      <c r="H190" s="3"/>
      <c r="I190" s="3"/>
    </row>
    <row r="191" customFormat="false" ht="15" hidden="false" customHeight="false" outlineLevel="0" collapsed="false">
      <c r="A191" s="2" t="s">
        <v>256</v>
      </c>
      <c r="B191" s="2" t="s">
        <v>258</v>
      </c>
      <c r="C191" s="2" t="s">
        <v>30</v>
      </c>
      <c r="D191" s="2" t="s">
        <v>88</v>
      </c>
      <c r="E191" s="2" t="s">
        <v>27</v>
      </c>
      <c r="F191" s="6" t="str">
        <f aca="false">TRIM(B191)</f>
        <v>Neea</v>
      </c>
      <c r="G191" s="6" t="str">
        <f aca="false">IF(C191="indeterminada","",IF(C191="espécie",TRIM(SUBSTITUTE(SUBSTITUTE(F191," cf. "," ")," aff. "," ")),F191))</f>
        <v>Neea</v>
      </c>
      <c r="H191" s="3"/>
      <c r="I191" s="3"/>
    </row>
    <row r="192" customFormat="false" ht="15" hidden="false" customHeight="false" outlineLevel="0" collapsed="false">
      <c r="A192" s="2" t="s">
        <v>259</v>
      </c>
      <c r="B192" s="2" t="s">
        <v>260</v>
      </c>
      <c r="C192" s="2" t="s">
        <v>30</v>
      </c>
      <c r="D192" s="2" t="s">
        <v>31</v>
      </c>
      <c r="E192" s="2" t="s">
        <v>27</v>
      </c>
      <c r="F192" s="6" t="str">
        <f aca="false">TRIM(B192)</f>
        <v>Chaunochiton</v>
      </c>
      <c r="G192" s="6" t="str">
        <f aca="false">IF(C192="indeterminada","",IF(C192="espécie",TRIM(SUBSTITUTE(SUBSTITUTE(F192," cf. "," ")," aff. "," ")),F192))</f>
        <v>Chaunochiton</v>
      </c>
      <c r="H192" s="3"/>
      <c r="I192" s="3"/>
    </row>
    <row r="193" customFormat="false" ht="15" hidden="false" customHeight="false" outlineLevel="0" collapsed="false">
      <c r="A193" s="2" t="s">
        <v>259</v>
      </c>
      <c r="B193" s="2" t="s">
        <v>261</v>
      </c>
      <c r="C193" s="2" t="s">
        <v>26</v>
      </c>
      <c r="D193" s="2"/>
      <c r="E193" s="2" t="s">
        <v>27</v>
      </c>
      <c r="F193" s="6" t="str">
        <f aca="false">TRIM(B193)</f>
        <v>Heisteria laxiflora</v>
      </c>
      <c r="G193" s="6" t="str">
        <f aca="false">IF(C193="indeterminada","",IF(C193="espécie",TRIM(SUBSTITUTE(SUBSTITUTE(F193," cf. "," ")," aff. "," ")),F193))</f>
        <v>Heisteria laxiflora</v>
      </c>
      <c r="H193" s="3"/>
      <c r="I193" s="3"/>
    </row>
    <row r="194" customFormat="false" ht="15" hidden="false" customHeight="false" outlineLevel="0" collapsed="false">
      <c r="A194" s="2" t="s">
        <v>259</v>
      </c>
      <c r="B194" s="2" t="s">
        <v>262</v>
      </c>
      <c r="C194" s="2" t="s">
        <v>26</v>
      </c>
      <c r="D194" s="2"/>
      <c r="E194" s="2" t="s">
        <v>27</v>
      </c>
      <c r="F194" s="6" t="str">
        <f aca="false">TRIM(B194)</f>
        <v>Minquartia guianensis</v>
      </c>
      <c r="G194" s="6" t="str">
        <f aca="false">IF(C194="indeterminada","",IF(C194="espécie",TRIM(SUBSTITUTE(SUBSTITUTE(F194," cf. "," ")," aff. "," ")),F194))</f>
        <v>Minquartia guianensis</v>
      </c>
      <c r="H194" s="3"/>
      <c r="I194" s="3"/>
    </row>
    <row r="195" customFormat="false" ht="15" hidden="false" customHeight="false" outlineLevel="0" collapsed="false">
      <c r="A195" s="2" t="s">
        <v>263</v>
      </c>
      <c r="B195" s="2" t="s">
        <v>264</v>
      </c>
      <c r="C195" s="2" t="s">
        <v>30</v>
      </c>
      <c r="D195" s="2" t="s">
        <v>87</v>
      </c>
      <c r="E195" s="2" t="s">
        <v>72</v>
      </c>
      <c r="F195" s="6" t="str">
        <f aca="false">TRIM(B195)</f>
        <v>Moutabea</v>
      </c>
      <c r="G195" s="6" t="str">
        <f aca="false">IF(C195="indeterminada","",IF(C195="espécie",TRIM(SUBSTITUTE(SUBSTITUTE(F195," cf. "," ")," aff. "," ")),F195))</f>
        <v>Moutabea</v>
      </c>
      <c r="H195" s="3"/>
      <c r="I195" s="3"/>
    </row>
    <row r="196" customFormat="false" ht="15" hidden="false" customHeight="false" outlineLevel="0" collapsed="false">
      <c r="A196" s="2" t="s">
        <v>263</v>
      </c>
      <c r="B196" s="2" t="s">
        <v>264</v>
      </c>
      <c r="C196" s="2" t="s">
        <v>30</v>
      </c>
      <c r="D196" s="2" t="s">
        <v>88</v>
      </c>
      <c r="E196" s="2" t="s">
        <v>72</v>
      </c>
      <c r="F196" s="6" t="str">
        <f aca="false">TRIM(B196)</f>
        <v>Moutabea</v>
      </c>
      <c r="G196" s="6" t="str">
        <f aca="false">IF(C196="indeterminada","",IF(C196="espécie",TRIM(SUBSTITUTE(SUBSTITUTE(F196," cf. "," ")," aff. "," ")),F196))</f>
        <v>Moutabea</v>
      </c>
      <c r="H196" s="3"/>
      <c r="I196" s="3"/>
    </row>
    <row r="197" customFormat="false" ht="15" hidden="false" customHeight="false" outlineLevel="0" collapsed="false">
      <c r="A197" s="2" t="s">
        <v>265</v>
      </c>
      <c r="B197" s="2" t="s">
        <v>266</v>
      </c>
      <c r="C197" s="2" t="s">
        <v>26</v>
      </c>
      <c r="D197" s="2"/>
      <c r="E197" s="2" t="s">
        <v>27</v>
      </c>
      <c r="F197" s="6" t="str">
        <f aca="false">TRIM(B197)</f>
        <v>Lacunaria crenata</v>
      </c>
      <c r="G197" s="6" t="str">
        <f aca="false">IF(C197="indeterminada","",IF(C197="espécie",TRIM(SUBSTITUTE(SUBSTITUTE(F197," cf. "," ")," aff. "," ")),F197))</f>
        <v>Lacunaria crenata</v>
      </c>
      <c r="H197" s="3"/>
      <c r="I197" s="3"/>
    </row>
    <row r="198" customFormat="false" ht="15" hidden="false" customHeight="false" outlineLevel="0" collapsed="false">
      <c r="A198" s="2" t="s">
        <v>267</v>
      </c>
      <c r="B198" s="2" t="s">
        <v>268</v>
      </c>
      <c r="C198" s="2" t="s">
        <v>26</v>
      </c>
      <c r="D198" s="2"/>
      <c r="E198" s="2" t="s">
        <v>27</v>
      </c>
      <c r="F198" s="6" t="str">
        <f aca="false">TRIM(B198)</f>
        <v>Chimarrhis turbinata</v>
      </c>
      <c r="G198" s="6" t="str">
        <f aca="false">IF(C198="indeterminada","",IF(C198="espécie",TRIM(SUBSTITUTE(SUBSTITUTE(F198," cf. "," ")," aff. "," ")),F198))</f>
        <v>Chimarrhis turbinata</v>
      </c>
      <c r="H198" s="3"/>
      <c r="I198" s="3"/>
    </row>
    <row r="199" customFormat="false" ht="15" hidden="false" customHeight="false" outlineLevel="0" collapsed="false">
      <c r="A199" s="2" t="s">
        <v>267</v>
      </c>
      <c r="B199" s="2" t="s">
        <v>269</v>
      </c>
      <c r="C199" s="2" t="s">
        <v>26</v>
      </c>
      <c r="D199" s="2"/>
      <c r="E199" s="2" t="s">
        <v>27</v>
      </c>
      <c r="F199" s="6" t="str">
        <f aca="false">TRIM(B199)</f>
        <v>Duroia hirsuta</v>
      </c>
      <c r="G199" s="6" t="str">
        <f aca="false">IF(C199="indeterminada","",IF(C199="espécie",TRIM(SUBSTITUTE(SUBSTITUTE(F199," cf. "," ")," aff. "," ")),F199))</f>
        <v>Duroia hirsuta</v>
      </c>
      <c r="H199" s="3"/>
      <c r="I199" s="3"/>
    </row>
    <row r="200" customFormat="false" ht="15" hidden="false" customHeight="false" outlineLevel="0" collapsed="false">
      <c r="A200" s="2" t="s">
        <v>267</v>
      </c>
      <c r="B200" s="2" t="s">
        <v>270</v>
      </c>
      <c r="C200" s="2" t="s">
        <v>26</v>
      </c>
      <c r="D200" s="2"/>
      <c r="E200" s="2" t="s">
        <v>27</v>
      </c>
      <c r="F200" s="6" t="str">
        <f aca="false">TRIM(B200)</f>
        <v>Duroia macrophylla</v>
      </c>
      <c r="G200" s="6" t="str">
        <f aca="false">IF(C200="indeterminada","",IF(C200="espécie",TRIM(SUBSTITUTE(SUBSTITUTE(F200," cf. "," ")," aff. "," ")),F200))</f>
        <v>Duroia macrophylla</v>
      </c>
      <c r="H200" s="3"/>
      <c r="I200" s="3"/>
    </row>
    <row r="201" customFormat="false" ht="15" hidden="false" customHeight="false" outlineLevel="0" collapsed="false">
      <c r="A201" s="2" t="s">
        <v>267</v>
      </c>
      <c r="B201" s="2" t="s">
        <v>271</v>
      </c>
      <c r="C201" s="2" t="s">
        <v>26</v>
      </c>
      <c r="D201" s="2"/>
      <c r="E201" s="2" t="s">
        <v>27</v>
      </c>
      <c r="F201" s="6" t="str">
        <f aca="false">TRIM(B201)</f>
        <v>Faramea corymbosa</v>
      </c>
      <c r="G201" s="6" t="str">
        <f aca="false">IF(C201="indeterminada","",IF(C201="espécie",TRIM(SUBSTITUTE(SUBSTITUTE(F201," cf. "," ")," aff. "," ")),F201))</f>
        <v>Faramea corymbosa</v>
      </c>
      <c r="H201" s="3"/>
      <c r="I201" s="3"/>
    </row>
    <row r="202" customFormat="false" ht="15" hidden="false" customHeight="false" outlineLevel="0" collapsed="false">
      <c r="A202" s="2" t="s">
        <v>272</v>
      </c>
      <c r="B202" s="2" t="s">
        <v>273</v>
      </c>
      <c r="C202" s="2" t="s">
        <v>30</v>
      </c>
      <c r="D202" s="2" t="s">
        <v>31</v>
      </c>
      <c r="E202" s="2" t="s">
        <v>27</v>
      </c>
      <c r="F202" s="6" t="str">
        <f aca="false">TRIM(B202)</f>
        <v>Cupania</v>
      </c>
      <c r="G202" s="6" t="str">
        <f aca="false">IF(C202="indeterminada","",IF(C202="espécie",TRIM(SUBSTITUTE(SUBSTITUTE(F202," cf. "," ")," aff. "," ")),F202))</f>
        <v>Cupania</v>
      </c>
      <c r="H202" s="3"/>
      <c r="I202" s="3"/>
    </row>
    <row r="203" customFormat="false" ht="15" hidden="false" customHeight="false" outlineLevel="0" collapsed="false">
      <c r="A203" s="2" t="s">
        <v>272</v>
      </c>
      <c r="B203" s="2" t="s">
        <v>274</v>
      </c>
      <c r="C203" s="2" t="s">
        <v>26</v>
      </c>
      <c r="D203" s="2"/>
      <c r="E203" s="2" t="s">
        <v>27</v>
      </c>
      <c r="F203" s="6" t="str">
        <f aca="false">TRIM(B203)</f>
        <v>Talisia eximia</v>
      </c>
      <c r="G203" s="6" t="str">
        <f aca="false">IF(C203="indeterminada","",IF(C203="espécie",TRIM(SUBSTITUTE(SUBSTITUTE(F203," cf. "," ")," aff. "," ")),F203))</f>
        <v>Talisia eximia</v>
      </c>
      <c r="H203" s="3"/>
      <c r="I203" s="3"/>
    </row>
    <row r="204" customFormat="false" ht="15" hidden="false" customHeight="false" outlineLevel="0" collapsed="false">
      <c r="A204" s="2" t="s">
        <v>272</v>
      </c>
      <c r="B204" s="2" t="s">
        <v>275</v>
      </c>
      <c r="C204" s="2" t="s">
        <v>30</v>
      </c>
      <c r="D204" s="2" t="s">
        <v>31</v>
      </c>
      <c r="E204" s="2" t="s">
        <v>27</v>
      </c>
      <c r="F204" s="6" t="str">
        <f aca="false">TRIM(B204)</f>
        <v>Talisia</v>
      </c>
      <c r="G204" s="6" t="str">
        <f aca="false">IF(C204="indeterminada","",IF(C204="espécie",TRIM(SUBSTITUTE(SUBSTITUTE(F204," cf. "," ")," aff. "," ")),F204))</f>
        <v>Talisia</v>
      </c>
      <c r="H204" s="3"/>
      <c r="I204" s="3"/>
    </row>
    <row r="205" customFormat="false" ht="15" hidden="false" customHeight="false" outlineLevel="0" collapsed="false">
      <c r="A205" s="2" t="s">
        <v>276</v>
      </c>
      <c r="B205" s="2" t="s">
        <v>277</v>
      </c>
      <c r="C205" s="2" t="s">
        <v>30</v>
      </c>
      <c r="D205" s="2" t="s">
        <v>31</v>
      </c>
      <c r="E205" s="2" t="s">
        <v>27</v>
      </c>
      <c r="F205" s="6" t="str">
        <f aca="false">TRIM(B205)</f>
        <v>Chrysophyllum</v>
      </c>
      <c r="G205" s="6" t="str">
        <f aca="false">IF(C205="indeterminada","",IF(C205="espécie",TRIM(SUBSTITUTE(SUBSTITUTE(F205," cf. "," ")," aff. "," ")),F205))</f>
        <v>Chrysophyllum</v>
      </c>
      <c r="H205" s="3"/>
      <c r="I205" s="3"/>
    </row>
    <row r="206" customFormat="false" ht="15" hidden="false" customHeight="false" outlineLevel="0" collapsed="false">
      <c r="A206" s="2" t="s">
        <v>276</v>
      </c>
      <c r="B206" s="2" t="s">
        <v>278</v>
      </c>
      <c r="C206" s="2" t="s">
        <v>30</v>
      </c>
      <c r="D206" s="2" t="s">
        <v>31</v>
      </c>
      <c r="E206" s="2" t="s">
        <v>27</v>
      </c>
      <c r="F206" s="6" t="str">
        <f aca="false">TRIM(B206)</f>
        <v>Micropholis</v>
      </c>
      <c r="G206" s="6" t="str">
        <f aca="false">IF(C206="indeterminada","",IF(C206="espécie",TRIM(SUBSTITUTE(SUBSTITUTE(F206," cf. "," ")," aff. "," ")),F206))</f>
        <v>Micropholis</v>
      </c>
      <c r="H206" s="3"/>
      <c r="I206" s="3"/>
    </row>
    <row r="207" customFormat="false" ht="15" hidden="false" customHeight="false" outlineLevel="0" collapsed="false">
      <c r="A207" s="2" t="s">
        <v>276</v>
      </c>
      <c r="B207" s="2" t="s">
        <v>279</v>
      </c>
      <c r="C207" s="2" t="s">
        <v>30</v>
      </c>
      <c r="D207" s="2" t="s">
        <v>87</v>
      </c>
      <c r="E207" s="2" t="s">
        <v>27</v>
      </c>
      <c r="F207" s="6" t="str">
        <f aca="false">TRIM(B207)</f>
        <v>Pouteria</v>
      </c>
      <c r="G207" s="6" t="str">
        <f aca="false">IF(C207="indeterminada","",IF(C207="espécie",TRIM(SUBSTITUTE(SUBSTITUTE(F207," cf. "," ")," aff. "," ")),F207))</f>
        <v>Pouteria</v>
      </c>
      <c r="H207" s="3"/>
      <c r="I207" s="3"/>
    </row>
    <row r="208" customFormat="false" ht="15" hidden="false" customHeight="false" outlineLevel="0" collapsed="false">
      <c r="A208" s="2" t="s">
        <v>276</v>
      </c>
      <c r="B208" s="2" t="s">
        <v>279</v>
      </c>
      <c r="C208" s="2" t="s">
        <v>30</v>
      </c>
      <c r="D208" s="2" t="s">
        <v>88</v>
      </c>
      <c r="E208" s="2" t="s">
        <v>27</v>
      </c>
      <c r="F208" s="6" t="str">
        <f aca="false">TRIM(B208)</f>
        <v>Pouteria</v>
      </c>
      <c r="G208" s="6" t="str">
        <f aca="false">IF(C208="indeterminada","",IF(C208="espécie",TRIM(SUBSTITUTE(SUBSTITUTE(F208," cf. "," ")," aff. "," ")),F208))</f>
        <v>Pouteria</v>
      </c>
      <c r="H208" s="3"/>
      <c r="I208" s="3"/>
    </row>
    <row r="209" customFormat="false" ht="15" hidden="false" customHeight="false" outlineLevel="0" collapsed="false">
      <c r="A209" s="2" t="s">
        <v>276</v>
      </c>
      <c r="B209" s="2" t="s">
        <v>280</v>
      </c>
      <c r="C209" s="2" t="s">
        <v>26</v>
      </c>
      <c r="D209" s="2"/>
      <c r="E209" s="2" t="s">
        <v>27</v>
      </c>
      <c r="F209" s="6" t="str">
        <f aca="false">TRIM(B209)</f>
        <v>Chrysophyllum balata</v>
      </c>
      <c r="G209" s="6" t="str">
        <f aca="false">IF(C209="indeterminada","",IF(C209="espécie",TRIM(SUBSTITUTE(SUBSTITUTE(F209," cf. "," ")," aff. "," ")),F209))</f>
        <v>Chrysophyllum balata</v>
      </c>
      <c r="H209" s="3"/>
      <c r="I209" s="3"/>
    </row>
    <row r="210" customFormat="false" ht="15" hidden="false" customHeight="false" outlineLevel="0" collapsed="false">
      <c r="A210" s="2" t="s">
        <v>276</v>
      </c>
      <c r="B210" s="2" t="s">
        <v>281</v>
      </c>
      <c r="C210" s="2" t="s">
        <v>26</v>
      </c>
      <c r="D210" s="2"/>
      <c r="E210" s="2" t="s">
        <v>27</v>
      </c>
      <c r="F210" s="6" t="str">
        <f aca="false">TRIM(B210)</f>
        <v>Chrysophyllum prieurii</v>
      </c>
      <c r="G210" s="6" t="str">
        <f aca="false">IF(C210="indeterminada","",IF(C210="espécie",TRIM(SUBSTITUTE(SUBSTITUTE(F210," cf. "," ")," aff. "," ")),F210))</f>
        <v>Chrysophyllum prieurii</v>
      </c>
      <c r="H210" s="3"/>
      <c r="I210" s="3"/>
    </row>
    <row r="211" customFormat="false" ht="15" hidden="false" customHeight="false" outlineLevel="0" collapsed="false">
      <c r="A211" s="2" t="s">
        <v>276</v>
      </c>
      <c r="B211" s="2" t="s">
        <v>282</v>
      </c>
      <c r="C211" s="2" t="s">
        <v>26</v>
      </c>
      <c r="D211" s="2"/>
      <c r="E211" s="2" t="s">
        <v>27</v>
      </c>
      <c r="F211" s="6" t="str">
        <f aca="false">TRIM(B211)</f>
        <v>Ecclinusa guianensis</v>
      </c>
      <c r="G211" s="6" t="str">
        <f aca="false">IF(C211="indeterminada","",IF(C211="espécie",TRIM(SUBSTITUTE(SUBSTITUTE(F211," cf. "," ")," aff. "," ")),F211))</f>
        <v>Ecclinusa guianensis</v>
      </c>
      <c r="H211" s="3"/>
      <c r="I211" s="3"/>
    </row>
    <row r="212" customFormat="false" ht="15" hidden="false" customHeight="false" outlineLevel="0" collapsed="false">
      <c r="A212" s="2" t="s">
        <v>276</v>
      </c>
      <c r="B212" s="2" t="s">
        <v>283</v>
      </c>
      <c r="C212" s="2" t="s">
        <v>26</v>
      </c>
      <c r="D212" s="2"/>
      <c r="E212" s="2" t="s">
        <v>27</v>
      </c>
      <c r="F212" s="6" t="str">
        <f aca="false">TRIM(B212)</f>
        <v>Manilkara huberi</v>
      </c>
      <c r="G212" s="6" t="str">
        <f aca="false">IF(C212="indeterminada","",IF(C212="espécie",TRIM(SUBSTITUTE(SUBSTITUTE(F212," cf. "," ")," aff. "," ")),F212))</f>
        <v>Manilkara huberi</v>
      </c>
      <c r="H212" s="3"/>
      <c r="I212" s="3"/>
    </row>
    <row r="213" customFormat="false" ht="15" hidden="false" customHeight="false" outlineLevel="0" collapsed="false">
      <c r="A213" s="2" t="s">
        <v>276</v>
      </c>
      <c r="B213" s="2" t="s">
        <v>284</v>
      </c>
      <c r="C213" s="2" t="s">
        <v>26</v>
      </c>
      <c r="D213" s="2"/>
      <c r="E213" s="2" t="s">
        <v>27</v>
      </c>
      <c r="F213" s="6" t="str">
        <f aca="false">TRIM(B213)</f>
        <v>Micropholis casiquiarensis</v>
      </c>
      <c r="G213" s="6" t="str">
        <f aca="false">IF(C213="indeterminada","",IF(C213="espécie",TRIM(SUBSTITUTE(SUBSTITUTE(F213," cf. "," ")," aff. "," ")),F213))</f>
        <v>Micropholis casiquiarensis</v>
      </c>
      <c r="H213" s="3"/>
      <c r="I213" s="3"/>
    </row>
    <row r="214" customFormat="false" ht="15" hidden="false" customHeight="false" outlineLevel="0" collapsed="false">
      <c r="A214" s="2" t="s">
        <v>276</v>
      </c>
      <c r="B214" s="2" t="s">
        <v>285</v>
      </c>
      <c r="C214" s="2" t="s">
        <v>26</v>
      </c>
      <c r="D214" s="2"/>
      <c r="E214" s="2" t="s">
        <v>27</v>
      </c>
      <c r="F214" s="6" t="str">
        <f aca="false">TRIM(B214)</f>
        <v>Micropholis guyanensis</v>
      </c>
      <c r="G214" s="6" t="str">
        <f aca="false">IF(C214="indeterminada","",IF(C214="espécie",TRIM(SUBSTITUTE(SUBSTITUTE(F214," cf. "," ")," aff. "," ")),F214))</f>
        <v>Micropholis guyanensis</v>
      </c>
      <c r="H214" s="3"/>
      <c r="I214" s="3"/>
    </row>
    <row r="215" customFormat="false" ht="15" hidden="false" customHeight="false" outlineLevel="0" collapsed="false">
      <c r="A215" s="2" t="s">
        <v>276</v>
      </c>
      <c r="B215" s="2" t="s">
        <v>286</v>
      </c>
      <c r="C215" s="2" t="s">
        <v>26</v>
      </c>
      <c r="D215" s="2"/>
      <c r="E215" s="2" t="s">
        <v>27</v>
      </c>
      <c r="F215" s="6" t="str">
        <f aca="false">TRIM(B215)</f>
        <v>Micropholis trunciflora</v>
      </c>
      <c r="G215" s="6" t="str">
        <f aca="false">IF(C215="indeterminada","",IF(C215="espécie",TRIM(SUBSTITUTE(SUBSTITUTE(F215," cf. "," ")," aff. "," ")),F215))</f>
        <v>Micropholis trunciflora</v>
      </c>
      <c r="H215" s="3"/>
      <c r="I215" s="3"/>
    </row>
    <row r="216" customFormat="false" ht="15" hidden="false" customHeight="false" outlineLevel="0" collapsed="false">
      <c r="A216" s="2" t="s">
        <v>276</v>
      </c>
      <c r="B216" s="2" t="s">
        <v>287</v>
      </c>
      <c r="C216" s="2" t="s">
        <v>26</v>
      </c>
      <c r="D216" s="2"/>
      <c r="E216" s="2" t="s">
        <v>27</v>
      </c>
      <c r="F216" s="6" t="str">
        <f aca="false">TRIM(B216)</f>
        <v>Micropholis williamii</v>
      </c>
      <c r="G216" s="6" t="str">
        <f aca="false">IF(C216="indeterminada","",IF(C216="espécie",TRIM(SUBSTITUTE(SUBSTITUTE(F216," cf. "," ")," aff. "," ")),F216))</f>
        <v>Micropholis williamii</v>
      </c>
      <c r="H216" s="3"/>
      <c r="I216" s="3"/>
    </row>
    <row r="217" customFormat="false" ht="15" hidden="false" customHeight="false" outlineLevel="0" collapsed="false">
      <c r="A217" s="2" t="s">
        <v>276</v>
      </c>
      <c r="B217" s="2" t="s">
        <v>288</v>
      </c>
      <c r="C217" s="2" t="s">
        <v>26</v>
      </c>
      <c r="D217" s="2"/>
      <c r="E217" s="2" t="s">
        <v>27</v>
      </c>
      <c r="F217" s="6" t="str">
        <f aca="false">TRIM(B217)</f>
        <v>Pouteria anomala</v>
      </c>
      <c r="G217" s="6" t="str">
        <f aca="false">IF(C217="indeterminada","",IF(C217="espécie",TRIM(SUBSTITUTE(SUBSTITUTE(F217," cf. "," ")," aff. "," ")),F217))</f>
        <v>Pouteria anomala</v>
      </c>
      <c r="H217" s="3"/>
      <c r="I217" s="3"/>
    </row>
    <row r="218" customFormat="false" ht="15" hidden="false" customHeight="false" outlineLevel="0" collapsed="false">
      <c r="A218" s="2" t="s">
        <v>276</v>
      </c>
      <c r="B218" s="2" t="s">
        <v>289</v>
      </c>
      <c r="C218" s="2" t="s">
        <v>26</v>
      </c>
      <c r="D218" s="2"/>
      <c r="E218" s="2" t="s">
        <v>27</v>
      </c>
      <c r="F218" s="6" t="str">
        <f aca="false">TRIM(B218)</f>
        <v>Pouteria bilocularis</v>
      </c>
      <c r="G218" s="6" t="str">
        <f aca="false">IF(C218="indeterminada","",IF(C218="espécie",TRIM(SUBSTITUTE(SUBSTITUTE(F218," cf. "," ")," aff. "," ")),F218))</f>
        <v>Pouteria bilocularis</v>
      </c>
      <c r="H218" s="3"/>
      <c r="I218" s="3"/>
    </row>
    <row r="219" customFormat="false" ht="15" hidden="false" customHeight="false" outlineLevel="0" collapsed="false">
      <c r="A219" s="2" t="s">
        <v>276</v>
      </c>
      <c r="B219" s="2" t="s">
        <v>290</v>
      </c>
      <c r="C219" s="2" t="s">
        <v>26</v>
      </c>
      <c r="D219" s="2"/>
      <c r="E219" s="2" t="s">
        <v>27</v>
      </c>
      <c r="F219" s="6" t="str">
        <f aca="false">TRIM(B219)</f>
        <v>Pouteria campanulata</v>
      </c>
      <c r="G219" s="6" t="str">
        <f aca="false">IF(C219="indeterminada","",IF(C219="espécie",TRIM(SUBSTITUTE(SUBSTITUTE(F219," cf. "," ")," aff. "," ")),F219))</f>
        <v>Pouteria campanulata</v>
      </c>
      <c r="H219" s="3"/>
      <c r="I219" s="3"/>
    </row>
    <row r="220" customFormat="false" ht="15" hidden="false" customHeight="false" outlineLevel="0" collapsed="false">
      <c r="A220" s="2" t="s">
        <v>276</v>
      </c>
      <c r="B220" s="2" t="s">
        <v>291</v>
      </c>
      <c r="C220" s="2" t="s">
        <v>26</v>
      </c>
      <c r="D220" s="2" t="s">
        <v>61</v>
      </c>
      <c r="E220" s="2" t="s">
        <v>27</v>
      </c>
      <c r="F220" s="6" t="str">
        <f aca="false">TRIM(B220)</f>
        <v>Pouteria cf. cladantha</v>
      </c>
      <c r="G220" s="6" t="str">
        <f aca="false">IF(C220="indeterminada","",IF(C220="espécie",TRIM(SUBSTITUTE(SUBSTITUTE(F220," cf. "," ")," aff. "," ")),F220))</f>
        <v>Pouteria cladantha</v>
      </c>
      <c r="H220" s="3"/>
      <c r="I220" s="3"/>
    </row>
    <row r="221" customFormat="false" ht="15" hidden="false" customHeight="false" outlineLevel="0" collapsed="false">
      <c r="A221" s="2" t="s">
        <v>276</v>
      </c>
      <c r="B221" s="2" t="s">
        <v>292</v>
      </c>
      <c r="C221" s="2" t="s">
        <v>26</v>
      </c>
      <c r="D221" s="2"/>
      <c r="E221" s="2" t="s">
        <v>27</v>
      </c>
      <c r="F221" s="6" t="str">
        <f aca="false">TRIM(B221)</f>
        <v>Pouteria erythrochrysa</v>
      </c>
      <c r="G221" s="6" t="str">
        <f aca="false">IF(C221="indeterminada","",IF(C221="espécie",TRIM(SUBSTITUTE(SUBSTITUTE(F221," cf. "," ")," aff. "," ")),F221))</f>
        <v>Pouteria erythrochrysa</v>
      </c>
      <c r="H221" s="3"/>
      <c r="I221" s="3"/>
    </row>
    <row r="222" customFormat="false" ht="15" hidden="false" customHeight="false" outlineLevel="0" collapsed="false">
      <c r="A222" s="2" t="s">
        <v>276</v>
      </c>
      <c r="B222" s="2" t="s">
        <v>293</v>
      </c>
      <c r="C222" s="2" t="s">
        <v>26</v>
      </c>
      <c r="D222" s="2"/>
      <c r="E222" s="2" t="s">
        <v>27</v>
      </c>
      <c r="F222" s="6" t="str">
        <f aca="false">TRIM(B222)</f>
        <v>Pouteria filipes</v>
      </c>
      <c r="G222" s="6" t="str">
        <f aca="false">IF(C222="indeterminada","",IF(C222="espécie",TRIM(SUBSTITUTE(SUBSTITUTE(F222," cf. "," ")," aff. "," ")),F222))</f>
        <v>Pouteria filipes</v>
      </c>
      <c r="H222" s="3"/>
      <c r="I222" s="3"/>
    </row>
    <row r="223" customFormat="false" ht="15" hidden="false" customHeight="false" outlineLevel="0" collapsed="false">
      <c r="A223" s="2" t="s">
        <v>276</v>
      </c>
      <c r="B223" s="2" t="s">
        <v>294</v>
      </c>
      <c r="C223" s="2" t="s">
        <v>26</v>
      </c>
      <c r="D223" s="2"/>
      <c r="E223" s="2" t="s">
        <v>27</v>
      </c>
      <c r="F223" s="6" t="str">
        <f aca="false">TRIM(B223)</f>
        <v>Pouteria freitasii</v>
      </c>
      <c r="G223" s="6" t="str">
        <f aca="false">IF(C223="indeterminada","",IF(C223="espécie",TRIM(SUBSTITUTE(SUBSTITUTE(F223," cf. "," ")," aff. "," ")),F223))</f>
        <v>Pouteria freitasii</v>
      </c>
      <c r="H223" s="3"/>
      <c r="I223" s="3"/>
    </row>
    <row r="224" customFormat="false" ht="15" hidden="false" customHeight="false" outlineLevel="0" collapsed="false">
      <c r="A224" s="2" t="s">
        <v>276</v>
      </c>
      <c r="B224" s="2" t="s">
        <v>295</v>
      </c>
      <c r="C224" s="2" t="s">
        <v>26</v>
      </c>
      <c r="D224" s="2"/>
      <c r="E224" s="2" t="s">
        <v>27</v>
      </c>
      <c r="F224" s="6" t="str">
        <f aca="false">TRIM(B224)</f>
        <v>Pouteria glomerata</v>
      </c>
      <c r="G224" s="6" t="str">
        <f aca="false">IF(C224="indeterminada","",IF(C224="espécie",TRIM(SUBSTITUTE(SUBSTITUTE(F224," cf. "," ")," aff. "," ")),F224))</f>
        <v>Pouteria glomerata</v>
      </c>
      <c r="H224" s="3"/>
      <c r="I224" s="3"/>
    </row>
    <row r="225" customFormat="false" ht="15" hidden="false" customHeight="false" outlineLevel="0" collapsed="false">
      <c r="A225" s="2" t="s">
        <v>276</v>
      </c>
      <c r="B225" s="2" t="s">
        <v>296</v>
      </c>
      <c r="C225" s="2" t="s">
        <v>26</v>
      </c>
      <c r="D225" s="2"/>
      <c r="E225" s="2" t="s">
        <v>27</v>
      </c>
      <c r="F225" s="6" t="str">
        <f aca="false">TRIM(B225)</f>
        <v>Pouteria gongrijpii</v>
      </c>
      <c r="G225" s="6" t="str">
        <f aca="false">IF(C225="indeterminada","",IF(C225="espécie",TRIM(SUBSTITUTE(SUBSTITUTE(F225," cf. "," ")," aff. "," ")),F225))</f>
        <v>Pouteria gongrijpii</v>
      </c>
      <c r="H225" s="3"/>
      <c r="I225" s="3"/>
    </row>
    <row r="226" customFormat="false" ht="15" hidden="false" customHeight="false" outlineLevel="0" collapsed="false">
      <c r="A226" s="2" t="s">
        <v>276</v>
      </c>
      <c r="B226" s="2" t="s">
        <v>297</v>
      </c>
      <c r="C226" s="2" t="s">
        <v>26</v>
      </c>
      <c r="D226" s="2"/>
      <c r="E226" s="2" t="s">
        <v>27</v>
      </c>
      <c r="F226" s="6" t="str">
        <f aca="false">TRIM(B226)</f>
        <v>Pouteria guianensis</v>
      </c>
      <c r="G226" s="6" t="str">
        <f aca="false">IF(C226="indeterminada","",IF(C226="espécie",TRIM(SUBSTITUTE(SUBSTITUTE(F226," cf. "," ")," aff. "," ")),F226))</f>
        <v>Pouteria guianensis</v>
      </c>
      <c r="H226" s="3"/>
      <c r="I226" s="3"/>
    </row>
    <row r="227" customFormat="false" ht="15" hidden="false" customHeight="false" outlineLevel="0" collapsed="false">
      <c r="A227" s="2" t="s">
        <v>276</v>
      </c>
      <c r="B227" s="2" t="s">
        <v>298</v>
      </c>
      <c r="C227" s="2" t="s">
        <v>26</v>
      </c>
      <c r="D227" s="2"/>
      <c r="E227" s="2" t="s">
        <v>27</v>
      </c>
      <c r="F227" s="6" t="str">
        <f aca="false">TRIM(B227)</f>
        <v>Pouteria platyphylla</v>
      </c>
      <c r="G227" s="6" t="str">
        <f aca="false">IF(C227="indeterminada","",IF(C227="espécie",TRIM(SUBSTITUTE(SUBSTITUTE(F227," cf. "," ")," aff. "," ")),F227))</f>
        <v>Pouteria platyphylla</v>
      </c>
      <c r="H227" s="3"/>
      <c r="I227" s="3"/>
    </row>
    <row r="228" customFormat="false" ht="15" hidden="false" customHeight="false" outlineLevel="0" collapsed="false">
      <c r="A228" s="2" t="s">
        <v>299</v>
      </c>
      <c r="B228" s="2" t="s">
        <v>300</v>
      </c>
      <c r="C228" s="2" t="s">
        <v>26</v>
      </c>
      <c r="D228" s="2"/>
      <c r="E228" s="2" t="s">
        <v>27</v>
      </c>
      <c r="F228" s="6" t="str">
        <f aca="false">TRIM(B228)</f>
        <v>Simarouba amara</v>
      </c>
      <c r="G228" s="6" t="str">
        <f aca="false">IF(C228="indeterminada","",IF(C228="espécie",TRIM(SUBSTITUTE(SUBSTITUTE(F228," cf. "," ")," aff. "," ")),F228))</f>
        <v>Simarouba amara</v>
      </c>
      <c r="H228" s="3"/>
      <c r="I228" s="3"/>
    </row>
    <row r="229" customFormat="false" ht="15" hidden="false" customHeight="false" outlineLevel="0" collapsed="false">
      <c r="A229" s="2" t="s">
        <v>301</v>
      </c>
      <c r="B229" s="2" t="s">
        <v>302</v>
      </c>
      <c r="C229" s="2" t="s">
        <v>26</v>
      </c>
      <c r="D229" s="2"/>
      <c r="E229" s="2" t="s">
        <v>27</v>
      </c>
      <c r="F229" s="6" t="str">
        <f aca="false">TRIM(B229)</f>
        <v>Siparuna decipiens</v>
      </c>
      <c r="G229" s="6" t="str">
        <f aca="false">IF(C229="indeterminada","",IF(C229="espécie",TRIM(SUBSTITUTE(SUBSTITUTE(F229," cf. "," ")," aff. "," ")),F229))</f>
        <v>Siparuna decipiens</v>
      </c>
      <c r="H229" s="3"/>
      <c r="I229" s="3"/>
    </row>
    <row r="230" customFormat="false" ht="15" hidden="false" customHeight="false" outlineLevel="0" collapsed="false">
      <c r="A230" s="2" t="s">
        <v>301</v>
      </c>
      <c r="B230" s="2" t="s">
        <v>303</v>
      </c>
      <c r="C230" s="2" t="s">
        <v>26</v>
      </c>
      <c r="D230" s="2"/>
      <c r="E230" s="2" t="s">
        <v>27</v>
      </c>
      <c r="F230" s="6" t="str">
        <f aca="false">TRIM(B230)</f>
        <v>Siparuna guianensis</v>
      </c>
      <c r="G230" s="6" t="str">
        <f aca="false">IF(C230="indeterminada","",IF(C230="espécie",TRIM(SUBSTITUTE(SUBSTITUTE(F230," cf. "," ")," aff. "," ")),F230))</f>
        <v>Siparuna guianensis</v>
      </c>
      <c r="H230" s="3"/>
      <c r="I230" s="3"/>
    </row>
    <row r="231" customFormat="false" ht="15" hidden="false" customHeight="false" outlineLevel="0" collapsed="false">
      <c r="A231" s="2" t="s">
        <v>304</v>
      </c>
      <c r="B231" s="2" t="s">
        <v>305</v>
      </c>
      <c r="C231" s="2" t="s">
        <v>26</v>
      </c>
      <c r="D231" s="2"/>
      <c r="E231" s="2" t="s">
        <v>27</v>
      </c>
      <c r="F231" s="6" t="str">
        <f aca="false">TRIM(B231)</f>
        <v>Sterculia excelsa</v>
      </c>
      <c r="G231" s="6" t="str">
        <f aca="false">IF(C231="indeterminada","",IF(C231="espécie",TRIM(SUBSTITUTE(SUBSTITUTE(F231," cf. "," ")," aff. "," ")),F231))</f>
        <v>Sterculia excelsa</v>
      </c>
      <c r="H231" s="3"/>
      <c r="I231" s="3"/>
    </row>
    <row r="232" customFormat="false" ht="15" hidden="false" customHeight="false" outlineLevel="0" collapsed="false">
      <c r="A232" s="2" t="s">
        <v>304</v>
      </c>
      <c r="B232" s="2" t="s">
        <v>306</v>
      </c>
      <c r="C232" s="2" t="s">
        <v>26</v>
      </c>
      <c r="D232" s="2"/>
      <c r="E232" s="2" t="s">
        <v>27</v>
      </c>
      <c r="F232" s="6" t="str">
        <f aca="false">TRIM(B232)</f>
        <v>Theobroma sylvestre</v>
      </c>
      <c r="G232" s="6" t="str">
        <f aca="false">IF(C232="indeterminada","",IF(C232="espécie",TRIM(SUBSTITUTE(SUBSTITUTE(F232," cf. "," ")," aff. "," ")),F232))</f>
        <v>Theobroma sylvestre</v>
      </c>
      <c r="H232" s="3"/>
      <c r="I232" s="3"/>
    </row>
    <row r="233" customFormat="false" ht="15" hidden="false" customHeight="false" outlineLevel="0" collapsed="false">
      <c r="A233" s="2" t="s">
        <v>307</v>
      </c>
      <c r="B233" s="2" t="s">
        <v>308</v>
      </c>
      <c r="C233" s="2" t="s">
        <v>26</v>
      </c>
      <c r="D233" s="2"/>
      <c r="E233" s="2" t="s">
        <v>27</v>
      </c>
      <c r="F233" s="6" t="str">
        <f aca="false">TRIM(B233)</f>
        <v>Lueheopsis rosea</v>
      </c>
      <c r="G233" s="6" t="str">
        <f aca="false">IF(C233="indeterminada","",IF(C233="espécie",TRIM(SUBSTITUTE(SUBSTITUTE(F233," cf. "," ")," aff. "," ")),F233))</f>
        <v>Lueheopsis rosea</v>
      </c>
      <c r="H233" s="3"/>
      <c r="I233" s="3"/>
    </row>
    <row r="234" customFormat="false" ht="15" hidden="false" customHeight="false" outlineLevel="0" collapsed="false">
      <c r="A234" s="2" t="s">
        <v>309</v>
      </c>
      <c r="B234" s="2" t="s">
        <v>309</v>
      </c>
      <c r="C234" s="2" t="s">
        <v>164</v>
      </c>
      <c r="D234" s="2" t="s">
        <v>31</v>
      </c>
      <c r="E234" s="2" t="s">
        <v>27</v>
      </c>
      <c r="F234" s="6" t="str">
        <f aca="false">TRIM(B234)</f>
        <v>Ulmaceae</v>
      </c>
      <c r="G234" s="6" t="str">
        <f aca="false">IF(C234="indeterminada","",IF(C234="espécie",TRIM(SUBSTITUTE(SUBSTITUTE(F234," cf. "," ")," aff. "," ")),F234))</f>
        <v>Ulmaceae</v>
      </c>
      <c r="H234" s="3"/>
      <c r="I234" s="3"/>
    </row>
    <row r="235" customFormat="false" ht="15" hidden="false" customHeight="false" outlineLevel="0" collapsed="false">
      <c r="A235" s="2" t="s">
        <v>310</v>
      </c>
      <c r="B235" s="2" t="s">
        <v>311</v>
      </c>
      <c r="C235" s="2" t="s">
        <v>30</v>
      </c>
      <c r="D235" s="2" t="s">
        <v>31</v>
      </c>
      <c r="E235" s="2" t="s">
        <v>27</v>
      </c>
      <c r="F235" s="6" t="str">
        <f aca="false">TRIM(B235)</f>
        <v>Amphyrrhox</v>
      </c>
      <c r="G235" s="6" t="str">
        <f aca="false">IF(C235="indeterminada","",IF(C235="espécie",TRIM(SUBSTITUTE(SUBSTITUTE(F235," cf. "," ")," aff. "," ")),F235))</f>
        <v>Amphyrrhox</v>
      </c>
      <c r="H235" s="3"/>
      <c r="I235" s="3"/>
    </row>
    <row r="236" customFormat="false" ht="15" hidden="false" customHeight="false" outlineLevel="0" collapsed="false">
      <c r="A236" s="2" t="s">
        <v>310</v>
      </c>
      <c r="B236" s="2" t="s">
        <v>312</v>
      </c>
      <c r="C236" s="2" t="s">
        <v>30</v>
      </c>
      <c r="D236" s="2" t="s">
        <v>31</v>
      </c>
      <c r="E236" s="2" t="s">
        <v>27</v>
      </c>
      <c r="F236" s="6" t="str">
        <f aca="false">TRIM(B236)</f>
        <v>Paypayrola</v>
      </c>
      <c r="G236" s="6" t="str">
        <f aca="false">IF(C236="indeterminada","",IF(C236="espécie",TRIM(SUBSTITUTE(SUBSTITUTE(F236," cf. "," ")," aff. "," ")),F236))</f>
        <v>Paypayrola</v>
      </c>
      <c r="H236" s="3"/>
      <c r="I236" s="3"/>
    </row>
    <row r="237" customFormat="false" ht="15" hidden="false" customHeight="false" outlineLevel="0" collapsed="false">
      <c r="A237" s="2" t="s">
        <v>310</v>
      </c>
      <c r="B237" s="2" t="s">
        <v>313</v>
      </c>
      <c r="C237" s="2" t="s">
        <v>26</v>
      </c>
      <c r="D237" s="2"/>
      <c r="E237" s="2" t="s">
        <v>27</v>
      </c>
      <c r="F237" s="6" t="str">
        <f aca="false">TRIM(B237)</f>
        <v>Leonia glycycarpa</v>
      </c>
      <c r="G237" s="6" t="str">
        <f aca="false">IF(C237="indeterminada","",IF(C237="espécie",TRIM(SUBSTITUTE(SUBSTITUTE(F237," cf. "," ")," aff. "," ")),F237))</f>
        <v>Leonia glycycarpa</v>
      </c>
      <c r="H237" s="3"/>
      <c r="I237" s="3"/>
    </row>
    <row r="238" customFormat="false" ht="15" hidden="false" customHeight="false" outlineLevel="0" collapsed="false">
      <c r="A238" s="2" t="s">
        <v>310</v>
      </c>
      <c r="B238" s="2" t="s">
        <v>314</v>
      </c>
      <c r="C238" s="2" t="s">
        <v>26</v>
      </c>
      <c r="D238" s="2"/>
      <c r="E238" s="2" t="s">
        <v>27</v>
      </c>
      <c r="F238" s="6" t="str">
        <f aca="false">TRIM(B238)</f>
        <v>Rinorea guianensis</v>
      </c>
      <c r="G238" s="6" t="str">
        <f aca="false">IF(C238="indeterminada","",IF(C238="espécie",TRIM(SUBSTITUTE(SUBSTITUTE(F238," cf. "," ")," aff. "," ")),F238))</f>
        <v>Rinorea guianensis</v>
      </c>
      <c r="H238" s="3"/>
      <c r="I238" s="3"/>
    </row>
    <row r="239" customFormat="false" ht="15" hidden="false" customHeight="false" outlineLevel="0" collapsed="false">
      <c r="A239" s="2" t="s">
        <v>310</v>
      </c>
      <c r="B239" s="2" t="s">
        <v>315</v>
      </c>
      <c r="C239" s="2" t="s">
        <v>26</v>
      </c>
      <c r="D239" s="2"/>
      <c r="E239" s="2" t="s">
        <v>27</v>
      </c>
      <c r="F239" s="6" t="str">
        <f aca="false">TRIM(B239)</f>
        <v>Rinorea racemosa</v>
      </c>
      <c r="G239" s="6" t="str">
        <f aca="false">IF(C239="indeterminada","",IF(C239="espécie",TRIM(SUBSTITUTE(SUBSTITUTE(F239," cf. "," ")," aff. "," ")),F239))</f>
        <v>Rinorea racemosa</v>
      </c>
      <c r="H239" s="3"/>
      <c r="I239" s="3"/>
    </row>
    <row r="240" customFormat="false" ht="15" hidden="false" customHeight="false" outlineLevel="0" collapsed="false">
      <c r="A240" s="2" t="s">
        <v>316</v>
      </c>
      <c r="B240" s="2" t="s">
        <v>317</v>
      </c>
      <c r="C240" s="2" t="s">
        <v>26</v>
      </c>
      <c r="D240" s="2"/>
      <c r="E240" s="2" t="s">
        <v>27</v>
      </c>
      <c r="F240" s="6" t="str">
        <f aca="false">TRIM(B240)</f>
        <v>Erisma bicolor</v>
      </c>
      <c r="G240" s="6" t="str">
        <f aca="false">IF(C240="indeterminada","",IF(C240="espécie",TRIM(SUBSTITUTE(SUBSTITUTE(F240," cf. "," ")," aff. "," ")),F240))</f>
        <v>Erisma bicolor</v>
      </c>
      <c r="H240" s="3"/>
      <c r="I240" s="3"/>
    </row>
    <row r="241" customFormat="false" ht="15" hidden="false" customHeight="false" outlineLevel="0" collapsed="false">
      <c r="A241" s="2" t="s">
        <v>316</v>
      </c>
      <c r="B241" s="2" t="s">
        <v>318</v>
      </c>
      <c r="C241" s="2" t="s">
        <v>26</v>
      </c>
      <c r="D241" s="2"/>
      <c r="E241" s="2" t="s">
        <v>27</v>
      </c>
      <c r="F241" s="6" t="str">
        <f aca="false">TRIM(B241)</f>
        <v>Qualea paraensis</v>
      </c>
      <c r="G241" s="6" t="str">
        <f aca="false">IF(C241="indeterminada","",IF(C241="espécie",TRIM(SUBSTITUTE(SUBSTITUTE(F241," cf. "," ")," aff. "," ")),F241))</f>
        <v>Qualea paraensis</v>
      </c>
      <c r="H241" s="3"/>
      <c r="I241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6" min="1" style="0" width="16"/>
  </cols>
  <sheetData>
    <row r="1" customFormat="false" ht="26.85" hidden="false" customHeight="false" outlineLevel="0" collapsed="false">
      <c r="A1" s="5" t="s">
        <v>319</v>
      </c>
      <c r="B1" s="5" t="s">
        <v>320</v>
      </c>
      <c r="C1" s="5" t="s">
        <v>321</v>
      </c>
      <c r="D1" s="5" t="s">
        <v>322</v>
      </c>
      <c r="E1" s="5" t="s">
        <v>323</v>
      </c>
      <c r="F1" s="5" t="s">
        <v>324</v>
      </c>
      <c r="G1" s="5" t="s">
        <v>325</v>
      </c>
      <c r="H1" s="5" t="s">
        <v>326</v>
      </c>
      <c r="I1" s="5" t="s">
        <v>327</v>
      </c>
      <c r="J1" s="5" t="s">
        <v>328</v>
      </c>
      <c r="K1" s="5" t="s">
        <v>329</v>
      </c>
      <c r="L1" s="5" t="s">
        <v>330</v>
      </c>
      <c r="M1" s="5" t="s">
        <v>331</v>
      </c>
      <c r="N1" s="5" t="s">
        <v>332</v>
      </c>
      <c r="O1" s="5" t="s">
        <v>333</v>
      </c>
      <c r="P1" s="5" t="s">
        <v>334</v>
      </c>
    </row>
    <row r="2" customFormat="false" ht="15" hidden="false" customHeight="false" outlineLevel="0" collapsed="false">
      <c r="A2" s="7" t="s">
        <v>335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28"/>
    <col collapsed="false" customWidth="true" hidden="false" outlineLevel="0" max="4" min="4" style="0" width="38"/>
    <col collapsed="false" customWidth="true" hidden="false" outlineLevel="0" max="5" min="5" style="0" width="16"/>
    <col collapsed="false" customWidth="true" hidden="false" outlineLevel="0" max="6" min="6" style="0" width="24"/>
    <col collapsed="false" customWidth="true" hidden="false" outlineLevel="0" max="7" min="7" style="0" width="22"/>
    <col collapsed="false" customWidth="true" hidden="false" outlineLevel="0" max="8" min="8" style="0" width="10"/>
    <col collapsed="false" customWidth="true" hidden="false" outlineLevel="0" max="9" min="9" style="0" width="16"/>
    <col collapsed="false" customWidth="true" hidden="false" outlineLevel="0" max="10" min="10" style="0" width="9"/>
    <col collapsed="false" customWidth="true" hidden="false" outlineLevel="0" max="11" min="11" style="0" width="10"/>
    <col collapsed="false" customWidth="true" hidden="false" outlineLevel="0" max="12" min="12" style="0" width="34"/>
    <col collapsed="false" customWidth="true" hidden="false" outlineLevel="0" max="13" min="13" style="0" width="28"/>
    <col collapsed="false" customWidth="true" hidden="false" outlineLevel="0" max="14" min="14" style="0" width="17"/>
    <col collapsed="false" customWidth="true" hidden="false" outlineLevel="0" max="15" min="15" style="0" width="22"/>
    <col collapsed="false" customWidth="true" hidden="false" outlineLevel="0" max="16" min="16" style="0" width="11"/>
    <col collapsed="false" customWidth="true" hidden="false" outlineLevel="0" max="17" min="17" style="0" width="30"/>
    <col collapsed="false" customWidth="true" hidden="false" outlineLevel="0" max="18" min="18" style="0" width="9"/>
  </cols>
  <sheetData>
    <row r="1" customFormat="false" ht="15" hidden="false" customHeight="false" outlineLevel="0" collapsed="false">
      <c r="A1" s="8"/>
      <c r="B1" s="8"/>
      <c r="C1" s="8" t="s">
        <v>325</v>
      </c>
      <c r="D1" s="8" t="s">
        <v>320</v>
      </c>
      <c r="E1" s="8" t="s">
        <v>322</v>
      </c>
      <c r="F1" s="8" t="s">
        <v>329</v>
      </c>
      <c r="G1" s="8" t="s">
        <v>332</v>
      </c>
      <c r="H1" s="8" t="s">
        <v>333</v>
      </c>
      <c r="I1" s="8" t="s">
        <v>334</v>
      </c>
      <c r="J1" s="8"/>
      <c r="K1" s="8"/>
      <c r="L1" s="8"/>
      <c r="M1" s="8"/>
      <c r="N1" s="8"/>
      <c r="O1" s="8"/>
      <c r="P1" s="8"/>
      <c r="Q1" s="8"/>
      <c r="R1" s="8"/>
    </row>
    <row r="2" customFormat="false" ht="52.2" hidden="false" customHeight="false" outlineLevel="0" collapsed="false">
      <c r="A2" s="5" t="s">
        <v>336</v>
      </c>
      <c r="B2" s="5" t="s">
        <v>22</v>
      </c>
      <c r="C2" s="5" t="s">
        <v>337</v>
      </c>
      <c r="D2" s="5" t="s">
        <v>338</v>
      </c>
      <c r="E2" s="5" t="s">
        <v>339</v>
      </c>
      <c r="F2" s="5" t="s">
        <v>340</v>
      </c>
      <c r="G2" s="5" t="s">
        <v>341</v>
      </c>
      <c r="H2" s="5" t="s">
        <v>342</v>
      </c>
      <c r="I2" s="5" t="s">
        <v>343</v>
      </c>
      <c r="J2" s="5" t="s">
        <v>344</v>
      </c>
      <c r="K2" s="5" t="s">
        <v>345</v>
      </c>
      <c r="L2" s="5" t="s">
        <v>346</v>
      </c>
      <c r="M2" s="5" t="s">
        <v>347</v>
      </c>
      <c r="N2" s="5" t="s">
        <v>348</v>
      </c>
      <c r="O2" s="5" t="s">
        <v>349</v>
      </c>
      <c r="P2" s="5" t="s">
        <v>350</v>
      </c>
      <c r="Q2" s="5" t="s">
        <v>351</v>
      </c>
      <c r="R2" s="5" t="s">
        <v>352</v>
      </c>
    </row>
    <row r="3" customFormat="false" ht="15" hidden="false" customHeight="false" outlineLevel="0" collapsed="false">
      <c r="A3" s="6" t="str">
        <f aca="false">1_lista!A2</f>
        <v>Anacardiaceae</v>
      </c>
      <c r="B3" s="6" t="str">
        <f aca="false">IF(1_lista!G2="","",1_lista!G2)</f>
        <v>Anacardium giganteum</v>
      </c>
      <c r="C3" s="6" t="str">
        <f aca="false">IF($B3="","",IF(IFERROR(INDEX(2_plantminer!$A$2:$Z$2000,MATCH($B3,INDEX(2_plantminer!$A$2:$Z$2000,0,MATCH("original.search",2_plantminer!$A$1:$Z$1,0)),0),MATCH("search.str",2_plantminer!$A$1:$Z$1,0))&amp;"","")="NA","",IFERROR(INDEX(2_plantminer!$A$2:$Z$2000,MATCH($B3,INDEX(2_plantminer!$A$2:$Z$2000,0,MATCH("original.search",2_plantminer!$A$1:$Z$1,0)),0),MATCH("search.str",2_plantminer!$A$1:$Z$1,0))&amp;"","")))</f>
        <v/>
      </c>
      <c r="D3" s="6" t="str">
        <f aca="false">IF($B3="","",IF(IFERROR(INDEX(2_plantminer!$A$2:$Z$2000,MATCH($B3,INDEX(2_plantminer!$A$2:$Z$2000,0,MATCH("original.search",2_plantminer!$A$1:$Z$1,0)),0),MATCH("scientific.name",2_plantminer!$A$1:$Z$1,0))&amp;"","")="NA","",IFERROR(INDEX(2_plantminer!$A$2:$Z$2000,MATCH($B3,INDEX(2_plantminer!$A$2:$Z$2000,0,MATCH("original.search",2_plantminer!$A$1:$Z$1,0)),0),MATCH("scientific.name",2_plantminer!$A$1:$Z$1,0))&amp;"","")))</f>
        <v/>
      </c>
      <c r="E3" s="6" t="str">
        <f aca="false">IF($B3="","",IF(IFERROR(INDEX(2_plantminer!$A$2:$Z$2000,MATCH($B3,INDEX(2_plantminer!$A$2:$Z$2000,0,MATCH("original.search",2_plantminer!$A$1:$Z$1,0)),0),MATCH("family",2_plantminer!$A$1:$Z$1,0))&amp;"","")="NA","",IFERROR(INDEX(2_plantminer!$A$2:$Z$2000,MATCH($B3,INDEX(2_plantminer!$A$2:$Z$2000,0,MATCH("original.search",2_plantminer!$A$1:$Z$1,0)),0),MATCH("family",2_plantminer!$A$1:$Z$1,0))&amp;"","")))</f>
        <v/>
      </c>
      <c r="F3" s="6" t="str">
        <f aca="false">IF($B3="","",IF(IFERROR(INDEX(2_plantminer!$A$2:$Z$2000,MATCH($B3,INDEX(2_plantminer!$A$2:$Z$2000,0,MATCH("original.search",2_plantminer!$A$1:$Z$1,0)),0),MATCH("notes",2_plantminer!$A$1:$Z$1,0))&amp;"","")="NA","",IFERROR(INDEX(2_plantminer!$A$2:$Z$2000,MATCH($B3,INDEX(2_plantminer!$A$2:$Z$2000,0,MATCH("original.search",2_plantminer!$A$1:$Z$1,0)),0),MATCH("notes",2_plantminer!$A$1:$Z$1,0))&amp;"","")))</f>
        <v/>
      </c>
      <c r="G3" s="6" t="str">
        <f aca="false">IF($B3="","",IF(IFERROR(INDEX(2_plantminer!$A$2:$Z$2000,MATCH($B3,INDEX(2_plantminer!$A$2:$Z$2000,0,MATCH("original.search",2_plantminer!$A$1:$Z$1,0)),0),MATCH("occurrence",2_plantminer!$A$1:$Z$1,0))&amp;"","")="NA","",IFERROR(INDEX(2_plantminer!$A$2:$Z$2000,MATCH($B3,INDEX(2_plantminer!$A$2:$Z$2000,0,MATCH("original.search",2_plantminer!$A$1:$Z$1,0)),0),MATCH("occurrence",2_plantminer!$A$1:$Z$1,0))&amp;"","")))</f>
        <v/>
      </c>
      <c r="H3" s="6" t="str">
        <f aca="false">IF($B3="","",IF(IFERROR(INDEX(2_plantminer!$A$2:$Z$2000,MATCH($B3,INDEX(2_plantminer!$A$2:$Z$2000,0,MATCH("original.search",2_plantminer!$A$1:$Z$1,0)),0),MATCH("establishment",2_plantminer!$A$1:$Z$1,0))&amp;"","")="NA","",IFERROR(INDEX(2_plantminer!$A$2:$Z$2000,MATCH($B3,INDEX(2_plantminer!$A$2:$Z$2000,0,MATCH("original.search",2_plantminer!$A$1:$Z$1,0)),0),MATCH("establishment",2_plantminer!$A$1:$Z$1,0))&amp;"","")))</f>
        <v/>
      </c>
      <c r="I3" s="6" t="str">
        <f aca="false">IF($B3="","",IF(IFERROR(INDEX(2_plantminer!$A$2:$Z$2000,MATCH($B3,INDEX(2_plantminer!$A$2:$Z$2000,0,MATCH("original.search",2_plantminer!$A$1:$Z$1,0)),0),MATCH("domain",2_plantminer!$A$1:$Z$1,0))&amp;"","")="NA","",IFERROR(INDEX(2_plantminer!$A$2:$Z$2000,MATCH($B3,INDEX(2_plantminer!$A$2:$Z$2000,0,MATCH("original.search",2_plantminer!$A$1:$Z$1,0)),0),MATCH("domain",2_plantminer!$A$1:$Z$1,0))&amp;"","")))</f>
        <v/>
      </c>
      <c r="J3" s="6" t="str">
        <f aca="false">IF(OR($B3="",$G3=""),"",IF(ISNUMBER(SEARCH("BR-AM",$G3)),"sim","não"))</f>
        <v/>
      </c>
      <c r="K3" s="6" t="str">
        <f aca="false">IF($E3="","",IF($E3=$A3,"não","sim"))</f>
        <v/>
      </c>
      <c r="L3" s="6" t="str">
        <f aca="false">IF($B3="","indeterminada",IF(COUNTIF(2_plantminer!$A$1:$Z$1,"original.search")=0,"falta o resultado do Plantminer",IF(ISNUMBER(SEARCH("not found",$F3)),"não encontrado → Flora e Funga",IF(AND($C3="",$F3=""),"sem resultado do Plantminer (confira se colou)",IF(ISNUMBER(SEARCH("check",$F3)),"ambíguo → Flora e Funga",IF(AND(ISNUMBER(SEARCH("misspelled",$F3)),ISNUMBER(SEARCH("synonym",$F3))),"grafia corrigida e sinônimo substituído",IF(ISNUMBER(SEARCH("misspelled",$F3)),"grafia corrigida",IF(ISNUMBER(SEARCH("synonym",$F3)),"sinônimo substituído",IF(AND($C3&lt;&gt;"",$G3="",COUNTIF($C3,"* *")&gt;0),"sem ocorrência no resultado → Flora e Funga",IF($J3="não","fora do AM → conferir identificação","OK"))))))))))</f>
        <v>sem resultado do Plantminer (confira se colou)</v>
      </c>
      <c r="M3" s="9"/>
      <c r="N3" s="9"/>
      <c r="O3" s="9"/>
      <c r="P3" s="9"/>
      <c r="Q3" s="9"/>
      <c r="R3" s="6" t="str">
        <f aca="false">IF($M3="","",IF(COUNTIF($M$3:$M$242,$M3)&gt;1,"sim","não"))</f>
        <v/>
      </c>
    </row>
    <row r="4" customFormat="false" ht="15" hidden="false" customHeight="false" outlineLevel="0" collapsed="false">
      <c r="A4" s="6" t="str">
        <f aca="false">1_lista!A3</f>
        <v>Anacardiaceae</v>
      </c>
      <c r="B4" s="6" t="str">
        <f aca="false">IF(1_lista!G3="","",1_lista!G3)</f>
        <v>Astronium</v>
      </c>
      <c r="C4" s="6" t="str">
        <f aca="false">IF($B4="","",IF(IFERROR(INDEX(2_plantminer!$A$2:$Z$2000,MATCH($B4,INDEX(2_plantminer!$A$2:$Z$2000,0,MATCH("original.search",2_plantminer!$A$1:$Z$1,0)),0),MATCH("search.str",2_plantminer!$A$1:$Z$1,0))&amp;"","")="NA","",IFERROR(INDEX(2_plantminer!$A$2:$Z$2000,MATCH($B4,INDEX(2_plantminer!$A$2:$Z$2000,0,MATCH("original.search",2_plantminer!$A$1:$Z$1,0)),0),MATCH("search.str",2_plantminer!$A$1:$Z$1,0))&amp;"","")))</f>
        <v/>
      </c>
      <c r="D4" s="6" t="str">
        <f aca="false">IF($B4="","",IF(IFERROR(INDEX(2_plantminer!$A$2:$Z$2000,MATCH($B4,INDEX(2_plantminer!$A$2:$Z$2000,0,MATCH("original.search",2_plantminer!$A$1:$Z$1,0)),0),MATCH("scientific.name",2_plantminer!$A$1:$Z$1,0))&amp;"","")="NA","",IFERROR(INDEX(2_plantminer!$A$2:$Z$2000,MATCH($B4,INDEX(2_plantminer!$A$2:$Z$2000,0,MATCH("original.search",2_plantminer!$A$1:$Z$1,0)),0),MATCH("scientific.name",2_plantminer!$A$1:$Z$1,0))&amp;"","")))</f>
        <v/>
      </c>
      <c r="E4" s="6" t="str">
        <f aca="false">IF($B4="","",IF(IFERROR(INDEX(2_plantminer!$A$2:$Z$2000,MATCH($B4,INDEX(2_plantminer!$A$2:$Z$2000,0,MATCH("original.search",2_plantminer!$A$1:$Z$1,0)),0),MATCH("family",2_plantminer!$A$1:$Z$1,0))&amp;"","")="NA","",IFERROR(INDEX(2_plantminer!$A$2:$Z$2000,MATCH($B4,INDEX(2_plantminer!$A$2:$Z$2000,0,MATCH("original.search",2_plantminer!$A$1:$Z$1,0)),0),MATCH("family",2_plantminer!$A$1:$Z$1,0))&amp;"","")))</f>
        <v/>
      </c>
      <c r="F4" s="6" t="str">
        <f aca="false">IF($B4="","",IF(IFERROR(INDEX(2_plantminer!$A$2:$Z$2000,MATCH($B4,INDEX(2_plantminer!$A$2:$Z$2000,0,MATCH("original.search",2_plantminer!$A$1:$Z$1,0)),0),MATCH("notes",2_plantminer!$A$1:$Z$1,0))&amp;"","")="NA","",IFERROR(INDEX(2_plantminer!$A$2:$Z$2000,MATCH($B4,INDEX(2_plantminer!$A$2:$Z$2000,0,MATCH("original.search",2_plantminer!$A$1:$Z$1,0)),0),MATCH("notes",2_plantminer!$A$1:$Z$1,0))&amp;"","")))</f>
        <v/>
      </c>
      <c r="G4" s="6" t="str">
        <f aca="false">IF($B4="","",IF(IFERROR(INDEX(2_plantminer!$A$2:$Z$2000,MATCH($B4,INDEX(2_plantminer!$A$2:$Z$2000,0,MATCH("original.search",2_plantminer!$A$1:$Z$1,0)),0),MATCH("occurrence",2_plantminer!$A$1:$Z$1,0))&amp;"","")="NA","",IFERROR(INDEX(2_plantminer!$A$2:$Z$2000,MATCH($B4,INDEX(2_plantminer!$A$2:$Z$2000,0,MATCH("original.search",2_plantminer!$A$1:$Z$1,0)),0),MATCH("occurrence",2_plantminer!$A$1:$Z$1,0))&amp;"","")))</f>
        <v/>
      </c>
      <c r="H4" s="6" t="str">
        <f aca="false">IF($B4="","",IF(IFERROR(INDEX(2_plantminer!$A$2:$Z$2000,MATCH($B4,INDEX(2_plantminer!$A$2:$Z$2000,0,MATCH("original.search",2_plantminer!$A$1:$Z$1,0)),0),MATCH("establishment",2_plantminer!$A$1:$Z$1,0))&amp;"","")="NA","",IFERROR(INDEX(2_plantminer!$A$2:$Z$2000,MATCH($B4,INDEX(2_plantminer!$A$2:$Z$2000,0,MATCH("original.search",2_plantminer!$A$1:$Z$1,0)),0),MATCH("establishment",2_plantminer!$A$1:$Z$1,0))&amp;"","")))</f>
        <v/>
      </c>
      <c r="I4" s="6" t="str">
        <f aca="false">IF($B4="","",IF(IFERROR(INDEX(2_plantminer!$A$2:$Z$2000,MATCH($B4,INDEX(2_plantminer!$A$2:$Z$2000,0,MATCH("original.search",2_plantminer!$A$1:$Z$1,0)),0),MATCH("domain",2_plantminer!$A$1:$Z$1,0))&amp;"","")="NA","",IFERROR(INDEX(2_plantminer!$A$2:$Z$2000,MATCH($B4,INDEX(2_plantminer!$A$2:$Z$2000,0,MATCH("original.search",2_plantminer!$A$1:$Z$1,0)),0),MATCH("domain",2_plantminer!$A$1:$Z$1,0))&amp;"","")))</f>
        <v/>
      </c>
      <c r="J4" s="6" t="str">
        <f aca="false">IF(OR($B4="",$G4=""),"",IF(ISNUMBER(SEARCH("BR-AM",$G4)),"sim","não"))</f>
        <v/>
      </c>
      <c r="K4" s="6" t="str">
        <f aca="false">IF($E4="","",IF($E4=$A4,"não","sim"))</f>
        <v/>
      </c>
      <c r="L4" s="6" t="str">
        <f aca="false">IF($B4="","indeterminada",IF(COUNTIF(2_plantminer!$A$1:$Z$1,"original.search")=0,"falta o resultado do Plantminer",IF(ISNUMBER(SEARCH("not found",$F4)),"não encontrado → Flora e Funga",IF(AND($C4="",$F4=""),"sem resultado do Plantminer (confira se colou)",IF(ISNUMBER(SEARCH("check",$F4)),"ambíguo → Flora e Funga",IF(AND(ISNUMBER(SEARCH("misspelled",$F4)),ISNUMBER(SEARCH("synonym",$F4))),"grafia corrigida e sinônimo substituído",IF(ISNUMBER(SEARCH("misspelled",$F4)),"grafia corrigida",IF(ISNUMBER(SEARCH("synonym",$F4)),"sinônimo substituído",IF(AND($C4&lt;&gt;"",$G4="",COUNTIF($C4,"* *")&gt;0),"sem ocorrência no resultado → Flora e Funga",IF($J4="não","fora do AM → conferir identificação","OK"))))))))))</f>
        <v>sem resultado do Plantminer (confira se colou)</v>
      </c>
      <c r="M4" s="9"/>
      <c r="N4" s="9"/>
      <c r="O4" s="9"/>
      <c r="P4" s="9"/>
      <c r="Q4" s="9"/>
      <c r="R4" s="6" t="str">
        <f aca="false">IF($M4="","",IF(COUNTIF($M$3:$M$242,$M4)&gt;1,"sim","não"))</f>
        <v/>
      </c>
    </row>
    <row r="5" customFormat="false" ht="15" hidden="false" customHeight="false" outlineLevel="0" collapsed="false">
      <c r="A5" s="6" t="str">
        <f aca="false">1_lista!A4</f>
        <v>Annonaceae</v>
      </c>
      <c r="B5" s="6" t="str">
        <f aca="false">IF(1_lista!G4="","",1_lista!G4)</f>
        <v>Duguetia chrysea</v>
      </c>
      <c r="C5" s="6" t="str">
        <f aca="false">IF($B5="","",IF(IFERROR(INDEX(2_plantminer!$A$2:$Z$2000,MATCH($B5,INDEX(2_plantminer!$A$2:$Z$2000,0,MATCH("original.search",2_plantminer!$A$1:$Z$1,0)),0),MATCH("search.str",2_plantminer!$A$1:$Z$1,0))&amp;"","")="NA","",IFERROR(INDEX(2_plantminer!$A$2:$Z$2000,MATCH($B5,INDEX(2_plantminer!$A$2:$Z$2000,0,MATCH("original.search",2_plantminer!$A$1:$Z$1,0)),0),MATCH("search.str",2_plantminer!$A$1:$Z$1,0))&amp;"","")))</f>
        <v/>
      </c>
      <c r="D5" s="6" t="str">
        <f aca="false">IF($B5="","",IF(IFERROR(INDEX(2_plantminer!$A$2:$Z$2000,MATCH($B5,INDEX(2_plantminer!$A$2:$Z$2000,0,MATCH("original.search",2_plantminer!$A$1:$Z$1,0)),0),MATCH("scientific.name",2_plantminer!$A$1:$Z$1,0))&amp;"","")="NA","",IFERROR(INDEX(2_plantminer!$A$2:$Z$2000,MATCH($B5,INDEX(2_plantminer!$A$2:$Z$2000,0,MATCH("original.search",2_plantminer!$A$1:$Z$1,0)),0),MATCH("scientific.name",2_plantminer!$A$1:$Z$1,0))&amp;"","")))</f>
        <v/>
      </c>
      <c r="E5" s="6" t="str">
        <f aca="false">IF($B5="","",IF(IFERROR(INDEX(2_plantminer!$A$2:$Z$2000,MATCH($B5,INDEX(2_plantminer!$A$2:$Z$2000,0,MATCH("original.search",2_plantminer!$A$1:$Z$1,0)),0),MATCH("family",2_plantminer!$A$1:$Z$1,0))&amp;"","")="NA","",IFERROR(INDEX(2_plantminer!$A$2:$Z$2000,MATCH($B5,INDEX(2_plantminer!$A$2:$Z$2000,0,MATCH("original.search",2_plantminer!$A$1:$Z$1,0)),0),MATCH("family",2_plantminer!$A$1:$Z$1,0))&amp;"","")))</f>
        <v/>
      </c>
      <c r="F5" s="6" t="str">
        <f aca="false">IF($B5="","",IF(IFERROR(INDEX(2_plantminer!$A$2:$Z$2000,MATCH($B5,INDEX(2_plantminer!$A$2:$Z$2000,0,MATCH("original.search",2_plantminer!$A$1:$Z$1,0)),0),MATCH("notes",2_plantminer!$A$1:$Z$1,0))&amp;"","")="NA","",IFERROR(INDEX(2_plantminer!$A$2:$Z$2000,MATCH($B5,INDEX(2_plantminer!$A$2:$Z$2000,0,MATCH("original.search",2_plantminer!$A$1:$Z$1,0)),0),MATCH("notes",2_plantminer!$A$1:$Z$1,0))&amp;"","")))</f>
        <v/>
      </c>
      <c r="G5" s="6" t="str">
        <f aca="false">IF($B5="","",IF(IFERROR(INDEX(2_plantminer!$A$2:$Z$2000,MATCH($B5,INDEX(2_plantminer!$A$2:$Z$2000,0,MATCH("original.search",2_plantminer!$A$1:$Z$1,0)),0),MATCH("occurrence",2_plantminer!$A$1:$Z$1,0))&amp;"","")="NA","",IFERROR(INDEX(2_plantminer!$A$2:$Z$2000,MATCH($B5,INDEX(2_plantminer!$A$2:$Z$2000,0,MATCH("original.search",2_plantminer!$A$1:$Z$1,0)),0),MATCH("occurrence",2_plantminer!$A$1:$Z$1,0))&amp;"","")))</f>
        <v/>
      </c>
      <c r="H5" s="6" t="str">
        <f aca="false">IF($B5="","",IF(IFERROR(INDEX(2_plantminer!$A$2:$Z$2000,MATCH($B5,INDEX(2_plantminer!$A$2:$Z$2000,0,MATCH("original.search",2_plantminer!$A$1:$Z$1,0)),0),MATCH("establishment",2_plantminer!$A$1:$Z$1,0))&amp;"","")="NA","",IFERROR(INDEX(2_plantminer!$A$2:$Z$2000,MATCH($B5,INDEX(2_plantminer!$A$2:$Z$2000,0,MATCH("original.search",2_plantminer!$A$1:$Z$1,0)),0),MATCH("establishment",2_plantminer!$A$1:$Z$1,0))&amp;"","")))</f>
        <v/>
      </c>
      <c r="I5" s="6" t="str">
        <f aca="false">IF($B5="","",IF(IFERROR(INDEX(2_plantminer!$A$2:$Z$2000,MATCH($B5,INDEX(2_plantminer!$A$2:$Z$2000,0,MATCH("original.search",2_plantminer!$A$1:$Z$1,0)),0),MATCH("domain",2_plantminer!$A$1:$Z$1,0))&amp;"","")="NA","",IFERROR(INDEX(2_plantminer!$A$2:$Z$2000,MATCH($B5,INDEX(2_plantminer!$A$2:$Z$2000,0,MATCH("original.search",2_plantminer!$A$1:$Z$1,0)),0),MATCH("domain",2_plantminer!$A$1:$Z$1,0))&amp;"","")))</f>
        <v/>
      </c>
      <c r="J5" s="6" t="str">
        <f aca="false">IF(OR($B5="",$G5=""),"",IF(ISNUMBER(SEARCH("BR-AM",$G5)),"sim","não"))</f>
        <v/>
      </c>
      <c r="K5" s="6" t="str">
        <f aca="false">IF($E5="","",IF($E5=$A5,"não","sim"))</f>
        <v/>
      </c>
      <c r="L5" s="6" t="str">
        <f aca="false">IF($B5="","indeterminada",IF(COUNTIF(2_plantminer!$A$1:$Z$1,"original.search")=0,"falta o resultado do Plantminer",IF(ISNUMBER(SEARCH("not found",$F5)),"não encontrado → Flora e Funga",IF(AND($C5="",$F5=""),"sem resultado do Plantminer (confira se colou)",IF(ISNUMBER(SEARCH("check",$F5)),"ambíguo → Flora e Funga",IF(AND(ISNUMBER(SEARCH("misspelled",$F5)),ISNUMBER(SEARCH("synonym",$F5))),"grafia corrigida e sinônimo substituído",IF(ISNUMBER(SEARCH("misspelled",$F5)),"grafia corrigida",IF(ISNUMBER(SEARCH("synonym",$F5)),"sinônimo substituído",IF(AND($C5&lt;&gt;"",$G5="",COUNTIF($C5,"* *")&gt;0),"sem ocorrência no resultado → Flora e Funga",IF($J5="não","fora do AM → conferir identificação","OK"))))))))))</f>
        <v>sem resultado do Plantminer (confira se colou)</v>
      </c>
      <c r="M5" s="9"/>
      <c r="N5" s="9"/>
      <c r="O5" s="9"/>
      <c r="P5" s="9"/>
      <c r="Q5" s="9"/>
      <c r="R5" s="6" t="str">
        <f aca="false">IF($M5="","",IF(COUNTIF($M$3:$M$242,$M5)&gt;1,"sim","não"))</f>
        <v/>
      </c>
    </row>
    <row r="6" customFormat="false" ht="15" hidden="false" customHeight="false" outlineLevel="0" collapsed="false">
      <c r="A6" s="6" t="str">
        <f aca="false">1_lista!A5</f>
        <v>Annonaceae</v>
      </c>
      <c r="B6" s="6" t="str">
        <f aca="false">IF(1_lista!G5="","",1_lista!G5)</f>
        <v>Duguetia surinamensis</v>
      </c>
      <c r="C6" s="6" t="str">
        <f aca="false">IF($B6="","",IF(IFERROR(INDEX(2_plantminer!$A$2:$Z$2000,MATCH($B6,INDEX(2_plantminer!$A$2:$Z$2000,0,MATCH("original.search",2_plantminer!$A$1:$Z$1,0)),0),MATCH("search.str",2_plantminer!$A$1:$Z$1,0))&amp;"","")="NA","",IFERROR(INDEX(2_plantminer!$A$2:$Z$2000,MATCH($B6,INDEX(2_plantminer!$A$2:$Z$2000,0,MATCH("original.search",2_plantminer!$A$1:$Z$1,0)),0),MATCH("search.str",2_plantminer!$A$1:$Z$1,0))&amp;"","")))</f>
        <v/>
      </c>
      <c r="D6" s="6" t="str">
        <f aca="false">IF($B6="","",IF(IFERROR(INDEX(2_plantminer!$A$2:$Z$2000,MATCH($B6,INDEX(2_plantminer!$A$2:$Z$2000,0,MATCH("original.search",2_plantminer!$A$1:$Z$1,0)),0),MATCH("scientific.name",2_plantminer!$A$1:$Z$1,0))&amp;"","")="NA","",IFERROR(INDEX(2_plantminer!$A$2:$Z$2000,MATCH($B6,INDEX(2_plantminer!$A$2:$Z$2000,0,MATCH("original.search",2_plantminer!$A$1:$Z$1,0)),0),MATCH("scientific.name",2_plantminer!$A$1:$Z$1,0))&amp;"","")))</f>
        <v/>
      </c>
      <c r="E6" s="6" t="str">
        <f aca="false">IF($B6="","",IF(IFERROR(INDEX(2_plantminer!$A$2:$Z$2000,MATCH($B6,INDEX(2_plantminer!$A$2:$Z$2000,0,MATCH("original.search",2_plantminer!$A$1:$Z$1,0)),0),MATCH("family",2_plantminer!$A$1:$Z$1,0))&amp;"","")="NA","",IFERROR(INDEX(2_plantminer!$A$2:$Z$2000,MATCH($B6,INDEX(2_plantminer!$A$2:$Z$2000,0,MATCH("original.search",2_plantminer!$A$1:$Z$1,0)),0),MATCH("family",2_plantminer!$A$1:$Z$1,0))&amp;"","")))</f>
        <v/>
      </c>
      <c r="F6" s="6" t="str">
        <f aca="false">IF($B6="","",IF(IFERROR(INDEX(2_plantminer!$A$2:$Z$2000,MATCH($B6,INDEX(2_plantminer!$A$2:$Z$2000,0,MATCH("original.search",2_plantminer!$A$1:$Z$1,0)),0),MATCH("notes",2_plantminer!$A$1:$Z$1,0))&amp;"","")="NA","",IFERROR(INDEX(2_plantminer!$A$2:$Z$2000,MATCH($B6,INDEX(2_plantminer!$A$2:$Z$2000,0,MATCH("original.search",2_plantminer!$A$1:$Z$1,0)),0),MATCH("notes",2_plantminer!$A$1:$Z$1,0))&amp;"","")))</f>
        <v/>
      </c>
      <c r="G6" s="6" t="str">
        <f aca="false">IF($B6="","",IF(IFERROR(INDEX(2_plantminer!$A$2:$Z$2000,MATCH($B6,INDEX(2_plantminer!$A$2:$Z$2000,0,MATCH("original.search",2_plantminer!$A$1:$Z$1,0)),0),MATCH("occurrence",2_plantminer!$A$1:$Z$1,0))&amp;"","")="NA","",IFERROR(INDEX(2_plantminer!$A$2:$Z$2000,MATCH($B6,INDEX(2_plantminer!$A$2:$Z$2000,0,MATCH("original.search",2_plantminer!$A$1:$Z$1,0)),0),MATCH("occurrence",2_plantminer!$A$1:$Z$1,0))&amp;"","")))</f>
        <v/>
      </c>
      <c r="H6" s="6" t="str">
        <f aca="false">IF($B6="","",IF(IFERROR(INDEX(2_plantminer!$A$2:$Z$2000,MATCH($B6,INDEX(2_plantminer!$A$2:$Z$2000,0,MATCH("original.search",2_plantminer!$A$1:$Z$1,0)),0),MATCH("establishment",2_plantminer!$A$1:$Z$1,0))&amp;"","")="NA","",IFERROR(INDEX(2_plantminer!$A$2:$Z$2000,MATCH($B6,INDEX(2_plantminer!$A$2:$Z$2000,0,MATCH("original.search",2_plantminer!$A$1:$Z$1,0)),0),MATCH("establishment",2_plantminer!$A$1:$Z$1,0))&amp;"","")))</f>
        <v/>
      </c>
      <c r="I6" s="6" t="str">
        <f aca="false">IF($B6="","",IF(IFERROR(INDEX(2_plantminer!$A$2:$Z$2000,MATCH($B6,INDEX(2_plantminer!$A$2:$Z$2000,0,MATCH("original.search",2_plantminer!$A$1:$Z$1,0)),0),MATCH("domain",2_plantminer!$A$1:$Z$1,0))&amp;"","")="NA","",IFERROR(INDEX(2_plantminer!$A$2:$Z$2000,MATCH($B6,INDEX(2_plantminer!$A$2:$Z$2000,0,MATCH("original.search",2_plantminer!$A$1:$Z$1,0)),0),MATCH("domain",2_plantminer!$A$1:$Z$1,0))&amp;"","")))</f>
        <v/>
      </c>
      <c r="J6" s="6" t="str">
        <f aca="false">IF(OR($B6="",$G6=""),"",IF(ISNUMBER(SEARCH("BR-AM",$G6)),"sim","não"))</f>
        <v/>
      </c>
      <c r="K6" s="6" t="str">
        <f aca="false">IF($E6="","",IF($E6=$A6,"não","sim"))</f>
        <v/>
      </c>
      <c r="L6" s="6" t="str">
        <f aca="false">IF($B6="","indeterminada",IF(COUNTIF(2_plantminer!$A$1:$Z$1,"original.search")=0,"falta o resultado do Plantminer",IF(ISNUMBER(SEARCH("not found",$F6)),"não encontrado → Flora e Funga",IF(AND($C6="",$F6=""),"sem resultado do Plantminer (confira se colou)",IF(ISNUMBER(SEARCH("check",$F6)),"ambíguo → Flora e Funga",IF(AND(ISNUMBER(SEARCH("misspelled",$F6)),ISNUMBER(SEARCH("synonym",$F6))),"grafia corrigida e sinônimo substituído",IF(ISNUMBER(SEARCH("misspelled",$F6)),"grafia corrigida",IF(ISNUMBER(SEARCH("synonym",$F6)),"sinônimo substituído",IF(AND($C6&lt;&gt;"",$G6="",COUNTIF($C6,"* *")&gt;0),"sem ocorrência no resultado → Flora e Funga",IF($J6="não","fora do AM → conferir identificação","OK"))))))))))</f>
        <v>sem resultado do Plantminer (confira se colou)</v>
      </c>
      <c r="M6" s="9"/>
      <c r="N6" s="9"/>
      <c r="O6" s="9"/>
      <c r="P6" s="9"/>
      <c r="Q6" s="9"/>
      <c r="R6" s="6" t="str">
        <f aca="false">IF($M6="","",IF(COUNTIF($M$3:$M$242,$M6)&gt;1,"sim","não"))</f>
        <v/>
      </c>
    </row>
    <row r="7" customFormat="false" ht="15" hidden="false" customHeight="false" outlineLevel="0" collapsed="false">
      <c r="A7" s="6" t="str">
        <f aca="false">1_lista!A6</f>
        <v>Annonaceae</v>
      </c>
      <c r="B7" s="6" t="str">
        <f aca="false">IF(1_lista!G6="","",1_lista!G6)</f>
        <v>Ephedranthus amazonicus</v>
      </c>
      <c r="C7" s="6" t="str">
        <f aca="false">IF($B7="","",IF(IFERROR(INDEX(2_plantminer!$A$2:$Z$2000,MATCH($B7,INDEX(2_plantminer!$A$2:$Z$2000,0,MATCH("original.search",2_plantminer!$A$1:$Z$1,0)),0),MATCH("search.str",2_plantminer!$A$1:$Z$1,0))&amp;"","")="NA","",IFERROR(INDEX(2_plantminer!$A$2:$Z$2000,MATCH($B7,INDEX(2_plantminer!$A$2:$Z$2000,0,MATCH("original.search",2_plantminer!$A$1:$Z$1,0)),0),MATCH("search.str",2_plantminer!$A$1:$Z$1,0))&amp;"","")))</f>
        <v/>
      </c>
      <c r="D7" s="6" t="str">
        <f aca="false">IF($B7="","",IF(IFERROR(INDEX(2_plantminer!$A$2:$Z$2000,MATCH($B7,INDEX(2_plantminer!$A$2:$Z$2000,0,MATCH("original.search",2_plantminer!$A$1:$Z$1,0)),0),MATCH("scientific.name",2_plantminer!$A$1:$Z$1,0))&amp;"","")="NA","",IFERROR(INDEX(2_plantminer!$A$2:$Z$2000,MATCH($B7,INDEX(2_plantminer!$A$2:$Z$2000,0,MATCH("original.search",2_plantminer!$A$1:$Z$1,0)),0),MATCH("scientific.name",2_plantminer!$A$1:$Z$1,0))&amp;"","")))</f>
        <v/>
      </c>
      <c r="E7" s="6" t="str">
        <f aca="false">IF($B7="","",IF(IFERROR(INDEX(2_plantminer!$A$2:$Z$2000,MATCH($B7,INDEX(2_plantminer!$A$2:$Z$2000,0,MATCH("original.search",2_plantminer!$A$1:$Z$1,0)),0),MATCH("family",2_plantminer!$A$1:$Z$1,0))&amp;"","")="NA","",IFERROR(INDEX(2_plantminer!$A$2:$Z$2000,MATCH($B7,INDEX(2_plantminer!$A$2:$Z$2000,0,MATCH("original.search",2_plantminer!$A$1:$Z$1,0)),0),MATCH("family",2_plantminer!$A$1:$Z$1,0))&amp;"","")))</f>
        <v/>
      </c>
      <c r="F7" s="6" t="str">
        <f aca="false">IF($B7="","",IF(IFERROR(INDEX(2_plantminer!$A$2:$Z$2000,MATCH($B7,INDEX(2_plantminer!$A$2:$Z$2000,0,MATCH("original.search",2_plantminer!$A$1:$Z$1,0)),0),MATCH("notes",2_plantminer!$A$1:$Z$1,0))&amp;"","")="NA","",IFERROR(INDEX(2_plantminer!$A$2:$Z$2000,MATCH($B7,INDEX(2_plantminer!$A$2:$Z$2000,0,MATCH("original.search",2_plantminer!$A$1:$Z$1,0)),0),MATCH("notes",2_plantminer!$A$1:$Z$1,0))&amp;"","")))</f>
        <v/>
      </c>
      <c r="G7" s="6" t="str">
        <f aca="false">IF($B7="","",IF(IFERROR(INDEX(2_plantminer!$A$2:$Z$2000,MATCH($B7,INDEX(2_plantminer!$A$2:$Z$2000,0,MATCH("original.search",2_plantminer!$A$1:$Z$1,0)),0),MATCH("occurrence",2_plantminer!$A$1:$Z$1,0))&amp;"","")="NA","",IFERROR(INDEX(2_plantminer!$A$2:$Z$2000,MATCH($B7,INDEX(2_plantminer!$A$2:$Z$2000,0,MATCH("original.search",2_plantminer!$A$1:$Z$1,0)),0),MATCH("occurrence",2_plantminer!$A$1:$Z$1,0))&amp;"","")))</f>
        <v/>
      </c>
      <c r="H7" s="6" t="str">
        <f aca="false">IF($B7="","",IF(IFERROR(INDEX(2_plantminer!$A$2:$Z$2000,MATCH($B7,INDEX(2_plantminer!$A$2:$Z$2000,0,MATCH("original.search",2_plantminer!$A$1:$Z$1,0)),0),MATCH("establishment",2_plantminer!$A$1:$Z$1,0))&amp;"","")="NA","",IFERROR(INDEX(2_plantminer!$A$2:$Z$2000,MATCH($B7,INDEX(2_plantminer!$A$2:$Z$2000,0,MATCH("original.search",2_plantminer!$A$1:$Z$1,0)),0),MATCH("establishment",2_plantminer!$A$1:$Z$1,0))&amp;"","")))</f>
        <v/>
      </c>
      <c r="I7" s="6" t="str">
        <f aca="false">IF($B7="","",IF(IFERROR(INDEX(2_plantminer!$A$2:$Z$2000,MATCH($B7,INDEX(2_plantminer!$A$2:$Z$2000,0,MATCH("original.search",2_plantminer!$A$1:$Z$1,0)),0),MATCH("domain",2_plantminer!$A$1:$Z$1,0))&amp;"","")="NA","",IFERROR(INDEX(2_plantminer!$A$2:$Z$2000,MATCH($B7,INDEX(2_plantminer!$A$2:$Z$2000,0,MATCH("original.search",2_plantminer!$A$1:$Z$1,0)),0),MATCH("domain",2_plantminer!$A$1:$Z$1,0))&amp;"","")))</f>
        <v/>
      </c>
      <c r="J7" s="6" t="str">
        <f aca="false">IF(OR($B7="",$G7=""),"",IF(ISNUMBER(SEARCH("BR-AM",$G7)),"sim","não"))</f>
        <v/>
      </c>
      <c r="K7" s="6" t="str">
        <f aca="false">IF($E7="","",IF($E7=$A7,"não","sim"))</f>
        <v/>
      </c>
      <c r="L7" s="6" t="str">
        <f aca="false">IF($B7="","indeterminada",IF(COUNTIF(2_plantminer!$A$1:$Z$1,"original.search")=0,"falta o resultado do Plantminer",IF(ISNUMBER(SEARCH("not found",$F7)),"não encontrado → Flora e Funga",IF(AND($C7="",$F7=""),"sem resultado do Plantminer (confira se colou)",IF(ISNUMBER(SEARCH("check",$F7)),"ambíguo → Flora e Funga",IF(AND(ISNUMBER(SEARCH("misspelled",$F7)),ISNUMBER(SEARCH("synonym",$F7))),"grafia corrigida e sinônimo substituído",IF(ISNUMBER(SEARCH("misspelled",$F7)),"grafia corrigida",IF(ISNUMBER(SEARCH("synonym",$F7)),"sinônimo substituído",IF(AND($C7&lt;&gt;"",$G7="",COUNTIF($C7,"* *")&gt;0),"sem ocorrência no resultado → Flora e Funga",IF($J7="não","fora do AM → conferir identificação","OK"))))))))))</f>
        <v>sem resultado do Plantminer (confira se colou)</v>
      </c>
      <c r="M7" s="9"/>
      <c r="N7" s="9"/>
      <c r="O7" s="9"/>
      <c r="P7" s="9"/>
      <c r="Q7" s="9"/>
      <c r="R7" s="6" t="str">
        <f aca="false">IF($M7="","",IF(COUNTIF($M$3:$M$242,$M7)&gt;1,"sim","não"))</f>
        <v/>
      </c>
    </row>
    <row r="8" customFormat="false" ht="15" hidden="false" customHeight="false" outlineLevel="0" collapsed="false">
      <c r="A8" s="6" t="str">
        <f aca="false">1_lista!A7</f>
        <v>Annonaceae</v>
      </c>
      <c r="B8" s="6" t="str">
        <f aca="false">IF(1_lista!G7="","",1_lista!G7)</f>
        <v>Guatteria discolor</v>
      </c>
      <c r="C8" s="6" t="str">
        <f aca="false">IF($B8="","",IF(IFERROR(INDEX(2_plantminer!$A$2:$Z$2000,MATCH($B8,INDEX(2_plantminer!$A$2:$Z$2000,0,MATCH("original.search",2_plantminer!$A$1:$Z$1,0)),0),MATCH("search.str",2_plantminer!$A$1:$Z$1,0))&amp;"","")="NA","",IFERROR(INDEX(2_plantminer!$A$2:$Z$2000,MATCH($B8,INDEX(2_plantminer!$A$2:$Z$2000,0,MATCH("original.search",2_plantminer!$A$1:$Z$1,0)),0),MATCH("search.str",2_plantminer!$A$1:$Z$1,0))&amp;"","")))</f>
        <v/>
      </c>
      <c r="D8" s="6" t="str">
        <f aca="false">IF($B8="","",IF(IFERROR(INDEX(2_plantminer!$A$2:$Z$2000,MATCH($B8,INDEX(2_plantminer!$A$2:$Z$2000,0,MATCH("original.search",2_plantminer!$A$1:$Z$1,0)),0),MATCH("scientific.name",2_plantminer!$A$1:$Z$1,0))&amp;"","")="NA","",IFERROR(INDEX(2_plantminer!$A$2:$Z$2000,MATCH($B8,INDEX(2_plantminer!$A$2:$Z$2000,0,MATCH("original.search",2_plantminer!$A$1:$Z$1,0)),0),MATCH("scientific.name",2_plantminer!$A$1:$Z$1,0))&amp;"","")))</f>
        <v/>
      </c>
      <c r="E8" s="6" t="str">
        <f aca="false">IF($B8="","",IF(IFERROR(INDEX(2_plantminer!$A$2:$Z$2000,MATCH($B8,INDEX(2_plantminer!$A$2:$Z$2000,0,MATCH("original.search",2_plantminer!$A$1:$Z$1,0)),0),MATCH("family",2_plantminer!$A$1:$Z$1,0))&amp;"","")="NA","",IFERROR(INDEX(2_plantminer!$A$2:$Z$2000,MATCH($B8,INDEX(2_plantminer!$A$2:$Z$2000,0,MATCH("original.search",2_plantminer!$A$1:$Z$1,0)),0),MATCH("family",2_plantminer!$A$1:$Z$1,0))&amp;"","")))</f>
        <v/>
      </c>
      <c r="F8" s="6" t="str">
        <f aca="false">IF($B8="","",IF(IFERROR(INDEX(2_plantminer!$A$2:$Z$2000,MATCH($B8,INDEX(2_plantminer!$A$2:$Z$2000,0,MATCH("original.search",2_plantminer!$A$1:$Z$1,0)),0),MATCH("notes",2_plantminer!$A$1:$Z$1,0))&amp;"","")="NA","",IFERROR(INDEX(2_plantminer!$A$2:$Z$2000,MATCH($B8,INDEX(2_plantminer!$A$2:$Z$2000,0,MATCH("original.search",2_plantminer!$A$1:$Z$1,0)),0),MATCH("notes",2_plantminer!$A$1:$Z$1,0))&amp;"","")))</f>
        <v/>
      </c>
      <c r="G8" s="6" t="str">
        <f aca="false">IF($B8="","",IF(IFERROR(INDEX(2_plantminer!$A$2:$Z$2000,MATCH($B8,INDEX(2_plantminer!$A$2:$Z$2000,0,MATCH("original.search",2_plantminer!$A$1:$Z$1,0)),0),MATCH("occurrence",2_plantminer!$A$1:$Z$1,0))&amp;"","")="NA","",IFERROR(INDEX(2_plantminer!$A$2:$Z$2000,MATCH($B8,INDEX(2_plantminer!$A$2:$Z$2000,0,MATCH("original.search",2_plantminer!$A$1:$Z$1,0)),0),MATCH("occurrence",2_plantminer!$A$1:$Z$1,0))&amp;"","")))</f>
        <v/>
      </c>
      <c r="H8" s="6" t="str">
        <f aca="false">IF($B8="","",IF(IFERROR(INDEX(2_plantminer!$A$2:$Z$2000,MATCH($B8,INDEX(2_plantminer!$A$2:$Z$2000,0,MATCH("original.search",2_plantminer!$A$1:$Z$1,0)),0),MATCH("establishment",2_plantminer!$A$1:$Z$1,0))&amp;"","")="NA","",IFERROR(INDEX(2_plantminer!$A$2:$Z$2000,MATCH($B8,INDEX(2_plantminer!$A$2:$Z$2000,0,MATCH("original.search",2_plantminer!$A$1:$Z$1,0)),0),MATCH("establishment",2_plantminer!$A$1:$Z$1,0))&amp;"","")))</f>
        <v/>
      </c>
      <c r="I8" s="6" t="str">
        <f aca="false">IF($B8="","",IF(IFERROR(INDEX(2_plantminer!$A$2:$Z$2000,MATCH($B8,INDEX(2_plantminer!$A$2:$Z$2000,0,MATCH("original.search",2_plantminer!$A$1:$Z$1,0)),0),MATCH("domain",2_plantminer!$A$1:$Z$1,0))&amp;"","")="NA","",IFERROR(INDEX(2_plantminer!$A$2:$Z$2000,MATCH($B8,INDEX(2_plantminer!$A$2:$Z$2000,0,MATCH("original.search",2_plantminer!$A$1:$Z$1,0)),0),MATCH("domain",2_plantminer!$A$1:$Z$1,0))&amp;"","")))</f>
        <v/>
      </c>
      <c r="J8" s="6" t="str">
        <f aca="false">IF(OR($B8="",$G8=""),"",IF(ISNUMBER(SEARCH("BR-AM",$G8)),"sim","não"))</f>
        <v/>
      </c>
      <c r="K8" s="6" t="str">
        <f aca="false">IF($E8="","",IF($E8=$A8,"não","sim"))</f>
        <v/>
      </c>
      <c r="L8" s="6" t="str">
        <f aca="false">IF($B8="","indeterminada",IF(COUNTIF(2_plantminer!$A$1:$Z$1,"original.search")=0,"falta o resultado do Plantminer",IF(ISNUMBER(SEARCH("not found",$F8)),"não encontrado → Flora e Funga",IF(AND($C8="",$F8=""),"sem resultado do Plantminer (confira se colou)",IF(ISNUMBER(SEARCH("check",$F8)),"ambíguo → Flora e Funga",IF(AND(ISNUMBER(SEARCH("misspelled",$F8)),ISNUMBER(SEARCH("synonym",$F8))),"grafia corrigida e sinônimo substituído",IF(ISNUMBER(SEARCH("misspelled",$F8)),"grafia corrigida",IF(ISNUMBER(SEARCH("synonym",$F8)),"sinônimo substituído",IF(AND($C8&lt;&gt;"",$G8="",COUNTIF($C8,"* *")&gt;0),"sem ocorrência no resultado → Flora e Funga",IF($J8="não","fora do AM → conferir identificação","OK"))))))))))</f>
        <v>sem resultado do Plantminer (confira se colou)</v>
      </c>
      <c r="M8" s="9"/>
      <c r="N8" s="9"/>
      <c r="O8" s="9"/>
      <c r="P8" s="9"/>
      <c r="Q8" s="9"/>
      <c r="R8" s="6" t="str">
        <f aca="false">IF($M8="","",IF(COUNTIF($M$3:$M$242,$M8)&gt;1,"sim","não"))</f>
        <v/>
      </c>
    </row>
    <row r="9" customFormat="false" ht="15" hidden="false" customHeight="false" outlineLevel="0" collapsed="false">
      <c r="A9" s="6" t="str">
        <f aca="false">1_lista!A8</f>
        <v>Annonaceae</v>
      </c>
      <c r="B9" s="6" t="str">
        <f aca="false">IF(1_lista!G8="","",1_lista!G8)</f>
        <v>Guatteria olivacea</v>
      </c>
      <c r="C9" s="6" t="str">
        <f aca="false">IF($B9="","",IF(IFERROR(INDEX(2_plantminer!$A$2:$Z$2000,MATCH($B9,INDEX(2_plantminer!$A$2:$Z$2000,0,MATCH("original.search",2_plantminer!$A$1:$Z$1,0)),0),MATCH("search.str",2_plantminer!$A$1:$Z$1,0))&amp;"","")="NA","",IFERROR(INDEX(2_plantminer!$A$2:$Z$2000,MATCH($B9,INDEX(2_plantminer!$A$2:$Z$2000,0,MATCH("original.search",2_plantminer!$A$1:$Z$1,0)),0),MATCH("search.str",2_plantminer!$A$1:$Z$1,0))&amp;"","")))</f>
        <v/>
      </c>
      <c r="D9" s="6" t="str">
        <f aca="false">IF($B9="","",IF(IFERROR(INDEX(2_plantminer!$A$2:$Z$2000,MATCH($B9,INDEX(2_plantminer!$A$2:$Z$2000,0,MATCH("original.search",2_plantminer!$A$1:$Z$1,0)),0),MATCH("scientific.name",2_plantminer!$A$1:$Z$1,0))&amp;"","")="NA","",IFERROR(INDEX(2_plantminer!$A$2:$Z$2000,MATCH($B9,INDEX(2_plantminer!$A$2:$Z$2000,0,MATCH("original.search",2_plantminer!$A$1:$Z$1,0)),0),MATCH("scientific.name",2_plantminer!$A$1:$Z$1,0))&amp;"","")))</f>
        <v/>
      </c>
      <c r="E9" s="6" t="str">
        <f aca="false">IF($B9="","",IF(IFERROR(INDEX(2_plantminer!$A$2:$Z$2000,MATCH($B9,INDEX(2_plantminer!$A$2:$Z$2000,0,MATCH("original.search",2_plantminer!$A$1:$Z$1,0)),0),MATCH("family",2_plantminer!$A$1:$Z$1,0))&amp;"","")="NA","",IFERROR(INDEX(2_plantminer!$A$2:$Z$2000,MATCH($B9,INDEX(2_plantminer!$A$2:$Z$2000,0,MATCH("original.search",2_plantminer!$A$1:$Z$1,0)),0),MATCH("family",2_plantminer!$A$1:$Z$1,0))&amp;"","")))</f>
        <v/>
      </c>
      <c r="F9" s="6" t="str">
        <f aca="false">IF($B9="","",IF(IFERROR(INDEX(2_plantminer!$A$2:$Z$2000,MATCH($B9,INDEX(2_plantminer!$A$2:$Z$2000,0,MATCH("original.search",2_plantminer!$A$1:$Z$1,0)),0),MATCH("notes",2_plantminer!$A$1:$Z$1,0))&amp;"","")="NA","",IFERROR(INDEX(2_plantminer!$A$2:$Z$2000,MATCH($B9,INDEX(2_plantminer!$A$2:$Z$2000,0,MATCH("original.search",2_plantminer!$A$1:$Z$1,0)),0),MATCH("notes",2_plantminer!$A$1:$Z$1,0))&amp;"","")))</f>
        <v/>
      </c>
      <c r="G9" s="6" t="str">
        <f aca="false">IF($B9="","",IF(IFERROR(INDEX(2_plantminer!$A$2:$Z$2000,MATCH($B9,INDEX(2_plantminer!$A$2:$Z$2000,0,MATCH("original.search",2_plantminer!$A$1:$Z$1,0)),0),MATCH("occurrence",2_plantminer!$A$1:$Z$1,0))&amp;"","")="NA","",IFERROR(INDEX(2_plantminer!$A$2:$Z$2000,MATCH($B9,INDEX(2_plantminer!$A$2:$Z$2000,0,MATCH("original.search",2_plantminer!$A$1:$Z$1,0)),0),MATCH("occurrence",2_plantminer!$A$1:$Z$1,0))&amp;"","")))</f>
        <v/>
      </c>
      <c r="H9" s="6" t="str">
        <f aca="false">IF($B9="","",IF(IFERROR(INDEX(2_plantminer!$A$2:$Z$2000,MATCH($B9,INDEX(2_plantminer!$A$2:$Z$2000,0,MATCH("original.search",2_plantminer!$A$1:$Z$1,0)),0),MATCH("establishment",2_plantminer!$A$1:$Z$1,0))&amp;"","")="NA","",IFERROR(INDEX(2_plantminer!$A$2:$Z$2000,MATCH($B9,INDEX(2_plantminer!$A$2:$Z$2000,0,MATCH("original.search",2_plantminer!$A$1:$Z$1,0)),0),MATCH("establishment",2_plantminer!$A$1:$Z$1,0))&amp;"","")))</f>
        <v/>
      </c>
      <c r="I9" s="6" t="str">
        <f aca="false">IF($B9="","",IF(IFERROR(INDEX(2_plantminer!$A$2:$Z$2000,MATCH($B9,INDEX(2_plantminer!$A$2:$Z$2000,0,MATCH("original.search",2_plantminer!$A$1:$Z$1,0)),0),MATCH("domain",2_plantminer!$A$1:$Z$1,0))&amp;"","")="NA","",IFERROR(INDEX(2_plantminer!$A$2:$Z$2000,MATCH($B9,INDEX(2_plantminer!$A$2:$Z$2000,0,MATCH("original.search",2_plantminer!$A$1:$Z$1,0)),0),MATCH("domain",2_plantminer!$A$1:$Z$1,0))&amp;"","")))</f>
        <v/>
      </c>
      <c r="J9" s="6" t="str">
        <f aca="false">IF(OR($B9="",$G9=""),"",IF(ISNUMBER(SEARCH("BR-AM",$G9)),"sim","não"))</f>
        <v/>
      </c>
      <c r="K9" s="6" t="str">
        <f aca="false">IF($E9="","",IF($E9=$A9,"não","sim"))</f>
        <v/>
      </c>
      <c r="L9" s="6" t="str">
        <f aca="false">IF($B9="","indeterminada",IF(COUNTIF(2_plantminer!$A$1:$Z$1,"original.search")=0,"falta o resultado do Plantminer",IF(ISNUMBER(SEARCH("not found",$F9)),"não encontrado → Flora e Funga",IF(AND($C9="",$F9=""),"sem resultado do Plantminer (confira se colou)",IF(ISNUMBER(SEARCH("check",$F9)),"ambíguo → Flora e Funga",IF(AND(ISNUMBER(SEARCH("misspelled",$F9)),ISNUMBER(SEARCH("synonym",$F9))),"grafia corrigida e sinônimo substituído",IF(ISNUMBER(SEARCH("misspelled",$F9)),"grafia corrigida",IF(ISNUMBER(SEARCH("synonym",$F9)),"sinônimo substituído",IF(AND($C9&lt;&gt;"",$G9="",COUNTIF($C9,"* *")&gt;0),"sem ocorrência no resultado → Flora e Funga",IF($J9="não","fora do AM → conferir identificação","OK"))))))))))</f>
        <v>sem resultado do Plantminer (confira se colou)</v>
      </c>
      <c r="M9" s="9"/>
      <c r="N9" s="9"/>
      <c r="O9" s="9"/>
      <c r="P9" s="9"/>
      <c r="Q9" s="9"/>
      <c r="R9" s="6" t="str">
        <f aca="false">IF($M9="","",IF(COUNTIF($M$3:$M$242,$M9)&gt;1,"sim","não"))</f>
        <v/>
      </c>
    </row>
    <row r="10" customFormat="false" ht="15" hidden="false" customHeight="false" outlineLevel="0" collapsed="false">
      <c r="A10" s="6" t="str">
        <f aca="false">1_lista!A9</f>
        <v>Annonaceae</v>
      </c>
      <c r="B10" s="6" t="str">
        <f aca="false">IF(1_lista!G9="","",1_lista!G9)</f>
        <v>Rollinia insignis</v>
      </c>
      <c r="C10" s="6" t="str">
        <f aca="false">IF($B10="","",IF(IFERROR(INDEX(2_plantminer!$A$2:$Z$2000,MATCH($B10,INDEX(2_plantminer!$A$2:$Z$2000,0,MATCH("original.search",2_plantminer!$A$1:$Z$1,0)),0),MATCH("search.str",2_plantminer!$A$1:$Z$1,0))&amp;"","")="NA","",IFERROR(INDEX(2_plantminer!$A$2:$Z$2000,MATCH($B10,INDEX(2_plantminer!$A$2:$Z$2000,0,MATCH("original.search",2_plantminer!$A$1:$Z$1,0)),0),MATCH("search.str",2_plantminer!$A$1:$Z$1,0))&amp;"","")))</f>
        <v/>
      </c>
      <c r="D10" s="6" t="str">
        <f aca="false">IF($B10="","",IF(IFERROR(INDEX(2_plantminer!$A$2:$Z$2000,MATCH($B10,INDEX(2_plantminer!$A$2:$Z$2000,0,MATCH("original.search",2_plantminer!$A$1:$Z$1,0)),0),MATCH("scientific.name",2_plantminer!$A$1:$Z$1,0))&amp;"","")="NA","",IFERROR(INDEX(2_plantminer!$A$2:$Z$2000,MATCH($B10,INDEX(2_plantminer!$A$2:$Z$2000,0,MATCH("original.search",2_plantminer!$A$1:$Z$1,0)),0),MATCH("scientific.name",2_plantminer!$A$1:$Z$1,0))&amp;"","")))</f>
        <v/>
      </c>
      <c r="E10" s="6" t="str">
        <f aca="false">IF($B10="","",IF(IFERROR(INDEX(2_plantminer!$A$2:$Z$2000,MATCH($B10,INDEX(2_plantminer!$A$2:$Z$2000,0,MATCH("original.search",2_plantminer!$A$1:$Z$1,0)),0),MATCH("family",2_plantminer!$A$1:$Z$1,0))&amp;"","")="NA","",IFERROR(INDEX(2_plantminer!$A$2:$Z$2000,MATCH($B10,INDEX(2_plantminer!$A$2:$Z$2000,0,MATCH("original.search",2_plantminer!$A$1:$Z$1,0)),0),MATCH("family",2_plantminer!$A$1:$Z$1,0))&amp;"","")))</f>
        <v/>
      </c>
      <c r="F10" s="6" t="str">
        <f aca="false">IF($B10="","",IF(IFERROR(INDEX(2_plantminer!$A$2:$Z$2000,MATCH($B10,INDEX(2_plantminer!$A$2:$Z$2000,0,MATCH("original.search",2_plantminer!$A$1:$Z$1,0)),0),MATCH("notes",2_plantminer!$A$1:$Z$1,0))&amp;"","")="NA","",IFERROR(INDEX(2_plantminer!$A$2:$Z$2000,MATCH($B10,INDEX(2_plantminer!$A$2:$Z$2000,0,MATCH("original.search",2_plantminer!$A$1:$Z$1,0)),0),MATCH("notes",2_plantminer!$A$1:$Z$1,0))&amp;"","")))</f>
        <v/>
      </c>
      <c r="G10" s="6" t="str">
        <f aca="false">IF($B10="","",IF(IFERROR(INDEX(2_plantminer!$A$2:$Z$2000,MATCH($B10,INDEX(2_plantminer!$A$2:$Z$2000,0,MATCH("original.search",2_plantminer!$A$1:$Z$1,0)),0),MATCH("occurrence",2_plantminer!$A$1:$Z$1,0))&amp;"","")="NA","",IFERROR(INDEX(2_plantminer!$A$2:$Z$2000,MATCH($B10,INDEX(2_plantminer!$A$2:$Z$2000,0,MATCH("original.search",2_plantminer!$A$1:$Z$1,0)),0),MATCH("occurrence",2_plantminer!$A$1:$Z$1,0))&amp;"","")))</f>
        <v/>
      </c>
      <c r="H10" s="6" t="str">
        <f aca="false">IF($B10="","",IF(IFERROR(INDEX(2_plantminer!$A$2:$Z$2000,MATCH($B10,INDEX(2_plantminer!$A$2:$Z$2000,0,MATCH("original.search",2_plantminer!$A$1:$Z$1,0)),0),MATCH("establishment",2_plantminer!$A$1:$Z$1,0))&amp;"","")="NA","",IFERROR(INDEX(2_plantminer!$A$2:$Z$2000,MATCH($B10,INDEX(2_plantminer!$A$2:$Z$2000,0,MATCH("original.search",2_plantminer!$A$1:$Z$1,0)),0),MATCH("establishment",2_plantminer!$A$1:$Z$1,0))&amp;"","")))</f>
        <v/>
      </c>
      <c r="I10" s="6" t="str">
        <f aca="false">IF($B10="","",IF(IFERROR(INDEX(2_plantminer!$A$2:$Z$2000,MATCH($B10,INDEX(2_plantminer!$A$2:$Z$2000,0,MATCH("original.search",2_plantminer!$A$1:$Z$1,0)),0),MATCH("domain",2_plantminer!$A$1:$Z$1,0))&amp;"","")="NA","",IFERROR(INDEX(2_plantminer!$A$2:$Z$2000,MATCH($B10,INDEX(2_plantminer!$A$2:$Z$2000,0,MATCH("original.search",2_plantminer!$A$1:$Z$1,0)),0),MATCH("domain",2_plantminer!$A$1:$Z$1,0))&amp;"","")))</f>
        <v/>
      </c>
      <c r="J10" s="6" t="str">
        <f aca="false">IF(OR($B10="",$G10=""),"",IF(ISNUMBER(SEARCH("BR-AM",$G10)),"sim","não"))</f>
        <v/>
      </c>
      <c r="K10" s="6" t="str">
        <f aca="false">IF($E10="","",IF($E10=$A10,"não","sim"))</f>
        <v/>
      </c>
      <c r="L10" s="6" t="str">
        <f aca="false">IF($B10="","indeterminada",IF(COUNTIF(2_plantminer!$A$1:$Z$1,"original.search")=0,"falta o resultado do Plantminer",IF(ISNUMBER(SEARCH("not found",$F10)),"não encontrado → Flora e Funga",IF(AND($C10="",$F10=""),"sem resultado do Plantminer (confira se colou)",IF(ISNUMBER(SEARCH("check",$F10)),"ambíguo → Flora e Funga",IF(AND(ISNUMBER(SEARCH("misspelled",$F10)),ISNUMBER(SEARCH("synonym",$F10))),"grafia corrigida e sinônimo substituído",IF(ISNUMBER(SEARCH("misspelled",$F10)),"grafia corrigida",IF(ISNUMBER(SEARCH("synonym",$F10)),"sinônimo substituído",IF(AND($C10&lt;&gt;"",$G10="",COUNTIF($C10,"* *")&gt;0),"sem ocorrência no resultado → Flora e Funga",IF($J10="não","fora do AM → conferir identificação","OK"))))))))))</f>
        <v>sem resultado do Plantminer (confira se colou)</v>
      </c>
      <c r="M10" s="9"/>
      <c r="N10" s="9"/>
      <c r="O10" s="9"/>
      <c r="P10" s="9"/>
      <c r="Q10" s="9"/>
      <c r="R10" s="6" t="str">
        <f aca="false">IF($M10="","",IF(COUNTIF($M$3:$M$242,$M10)&gt;1,"sim","não"))</f>
        <v/>
      </c>
    </row>
    <row r="11" customFormat="false" ht="15" hidden="false" customHeight="false" outlineLevel="0" collapsed="false">
      <c r="A11" s="6" t="str">
        <f aca="false">1_lista!A10</f>
        <v>Annonaceae</v>
      </c>
      <c r="B11" s="6" t="str">
        <f aca="false">IF(1_lista!G10="","",1_lista!G10)</f>
        <v>Xylopia brasiliensis</v>
      </c>
      <c r="C11" s="6" t="str">
        <f aca="false">IF($B11="","",IF(IFERROR(INDEX(2_plantminer!$A$2:$Z$2000,MATCH($B11,INDEX(2_plantminer!$A$2:$Z$2000,0,MATCH("original.search",2_plantminer!$A$1:$Z$1,0)),0),MATCH("search.str",2_plantminer!$A$1:$Z$1,0))&amp;"","")="NA","",IFERROR(INDEX(2_plantminer!$A$2:$Z$2000,MATCH($B11,INDEX(2_plantminer!$A$2:$Z$2000,0,MATCH("original.search",2_plantminer!$A$1:$Z$1,0)),0),MATCH("search.str",2_plantminer!$A$1:$Z$1,0))&amp;"","")))</f>
        <v/>
      </c>
      <c r="D11" s="6" t="str">
        <f aca="false">IF($B11="","",IF(IFERROR(INDEX(2_plantminer!$A$2:$Z$2000,MATCH($B11,INDEX(2_plantminer!$A$2:$Z$2000,0,MATCH("original.search",2_plantminer!$A$1:$Z$1,0)),0),MATCH("scientific.name",2_plantminer!$A$1:$Z$1,0))&amp;"","")="NA","",IFERROR(INDEX(2_plantminer!$A$2:$Z$2000,MATCH($B11,INDEX(2_plantminer!$A$2:$Z$2000,0,MATCH("original.search",2_plantminer!$A$1:$Z$1,0)),0),MATCH("scientific.name",2_plantminer!$A$1:$Z$1,0))&amp;"","")))</f>
        <v/>
      </c>
      <c r="E11" s="6" t="str">
        <f aca="false">IF($B11="","",IF(IFERROR(INDEX(2_plantminer!$A$2:$Z$2000,MATCH($B11,INDEX(2_plantminer!$A$2:$Z$2000,0,MATCH("original.search",2_plantminer!$A$1:$Z$1,0)),0),MATCH("family",2_plantminer!$A$1:$Z$1,0))&amp;"","")="NA","",IFERROR(INDEX(2_plantminer!$A$2:$Z$2000,MATCH($B11,INDEX(2_plantminer!$A$2:$Z$2000,0,MATCH("original.search",2_plantminer!$A$1:$Z$1,0)),0),MATCH("family",2_plantminer!$A$1:$Z$1,0))&amp;"","")))</f>
        <v/>
      </c>
      <c r="F11" s="6" t="str">
        <f aca="false">IF($B11="","",IF(IFERROR(INDEX(2_plantminer!$A$2:$Z$2000,MATCH($B11,INDEX(2_plantminer!$A$2:$Z$2000,0,MATCH("original.search",2_plantminer!$A$1:$Z$1,0)),0),MATCH("notes",2_plantminer!$A$1:$Z$1,0))&amp;"","")="NA","",IFERROR(INDEX(2_plantminer!$A$2:$Z$2000,MATCH($B11,INDEX(2_plantminer!$A$2:$Z$2000,0,MATCH("original.search",2_plantminer!$A$1:$Z$1,0)),0),MATCH("notes",2_plantminer!$A$1:$Z$1,0))&amp;"","")))</f>
        <v/>
      </c>
      <c r="G11" s="6" t="str">
        <f aca="false">IF($B11="","",IF(IFERROR(INDEX(2_plantminer!$A$2:$Z$2000,MATCH($B11,INDEX(2_plantminer!$A$2:$Z$2000,0,MATCH("original.search",2_plantminer!$A$1:$Z$1,0)),0),MATCH("occurrence",2_plantminer!$A$1:$Z$1,0))&amp;"","")="NA","",IFERROR(INDEX(2_plantminer!$A$2:$Z$2000,MATCH($B11,INDEX(2_plantminer!$A$2:$Z$2000,0,MATCH("original.search",2_plantminer!$A$1:$Z$1,0)),0),MATCH("occurrence",2_plantminer!$A$1:$Z$1,0))&amp;"","")))</f>
        <v/>
      </c>
      <c r="H11" s="6" t="str">
        <f aca="false">IF($B11="","",IF(IFERROR(INDEX(2_plantminer!$A$2:$Z$2000,MATCH($B11,INDEX(2_plantminer!$A$2:$Z$2000,0,MATCH("original.search",2_plantminer!$A$1:$Z$1,0)),0),MATCH("establishment",2_plantminer!$A$1:$Z$1,0))&amp;"","")="NA","",IFERROR(INDEX(2_plantminer!$A$2:$Z$2000,MATCH($B11,INDEX(2_plantminer!$A$2:$Z$2000,0,MATCH("original.search",2_plantminer!$A$1:$Z$1,0)),0),MATCH("establishment",2_plantminer!$A$1:$Z$1,0))&amp;"","")))</f>
        <v/>
      </c>
      <c r="I11" s="6" t="str">
        <f aca="false">IF($B11="","",IF(IFERROR(INDEX(2_plantminer!$A$2:$Z$2000,MATCH($B11,INDEX(2_plantminer!$A$2:$Z$2000,0,MATCH("original.search",2_plantminer!$A$1:$Z$1,0)),0),MATCH("domain",2_plantminer!$A$1:$Z$1,0))&amp;"","")="NA","",IFERROR(INDEX(2_plantminer!$A$2:$Z$2000,MATCH($B11,INDEX(2_plantminer!$A$2:$Z$2000,0,MATCH("original.search",2_plantminer!$A$1:$Z$1,0)),0),MATCH("domain",2_plantminer!$A$1:$Z$1,0))&amp;"","")))</f>
        <v/>
      </c>
      <c r="J11" s="6" t="str">
        <f aca="false">IF(OR($B11="",$G11=""),"",IF(ISNUMBER(SEARCH("BR-AM",$G11)),"sim","não"))</f>
        <v/>
      </c>
      <c r="K11" s="6" t="str">
        <f aca="false">IF($E11="","",IF($E11=$A11,"não","sim"))</f>
        <v/>
      </c>
      <c r="L11" s="6" t="str">
        <f aca="false">IF($B11="","indeterminada",IF(COUNTIF(2_plantminer!$A$1:$Z$1,"original.search")=0,"falta o resultado do Plantminer",IF(ISNUMBER(SEARCH("not found",$F11)),"não encontrado → Flora e Funga",IF(AND($C11="",$F11=""),"sem resultado do Plantminer (confira se colou)",IF(ISNUMBER(SEARCH("check",$F11)),"ambíguo → Flora e Funga",IF(AND(ISNUMBER(SEARCH("misspelled",$F11)),ISNUMBER(SEARCH("synonym",$F11))),"grafia corrigida e sinônimo substituído",IF(ISNUMBER(SEARCH("misspelled",$F11)),"grafia corrigida",IF(ISNUMBER(SEARCH("synonym",$F11)),"sinônimo substituído",IF(AND($C11&lt;&gt;"",$G11="",COUNTIF($C11,"* *")&gt;0),"sem ocorrência no resultado → Flora e Funga",IF($J11="não","fora do AM → conferir identificação","OK"))))))))))</f>
        <v>sem resultado do Plantminer (confira se colou)</v>
      </c>
      <c r="M11" s="9"/>
      <c r="N11" s="9"/>
      <c r="O11" s="9"/>
      <c r="P11" s="9"/>
      <c r="Q11" s="9"/>
      <c r="R11" s="6" t="str">
        <f aca="false">IF($M11="","",IF(COUNTIF($M$3:$M$242,$M11)&gt;1,"sim","não"))</f>
        <v/>
      </c>
    </row>
    <row r="12" customFormat="false" ht="15" hidden="false" customHeight="false" outlineLevel="0" collapsed="false">
      <c r="A12" s="6" t="str">
        <f aca="false">1_lista!A11</f>
        <v>Annonaceae</v>
      </c>
      <c r="B12" s="6" t="str">
        <f aca="false">IF(1_lista!G11="","",1_lista!G11)</f>
        <v>Duguetia</v>
      </c>
      <c r="C12" s="6" t="str">
        <f aca="false">IF($B12="","",IF(IFERROR(INDEX(2_plantminer!$A$2:$Z$2000,MATCH($B12,INDEX(2_plantminer!$A$2:$Z$2000,0,MATCH("original.search",2_plantminer!$A$1:$Z$1,0)),0),MATCH("search.str",2_plantminer!$A$1:$Z$1,0))&amp;"","")="NA","",IFERROR(INDEX(2_plantminer!$A$2:$Z$2000,MATCH($B12,INDEX(2_plantminer!$A$2:$Z$2000,0,MATCH("original.search",2_plantminer!$A$1:$Z$1,0)),0),MATCH("search.str",2_plantminer!$A$1:$Z$1,0))&amp;"","")))</f>
        <v/>
      </c>
      <c r="D12" s="6" t="str">
        <f aca="false">IF($B12="","",IF(IFERROR(INDEX(2_plantminer!$A$2:$Z$2000,MATCH($B12,INDEX(2_plantminer!$A$2:$Z$2000,0,MATCH("original.search",2_plantminer!$A$1:$Z$1,0)),0),MATCH("scientific.name",2_plantminer!$A$1:$Z$1,0))&amp;"","")="NA","",IFERROR(INDEX(2_plantminer!$A$2:$Z$2000,MATCH($B12,INDEX(2_plantminer!$A$2:$Z$2000,0,MATCH("original.search",2_plantminer!$A$1:$Z$1,0)),0),MATCH("scientific.name",2_plantminer!$A$1:$Z$1,0))&amp;"","")))</f>
        <v/>
      </c>
      <c r="E12" s="6" t="str">
        <f aca="false">IF($B12="","",IF(IFERROR(INDEX(2_plantminer!$A$2:$Z$2000,MATCH($B12,INDEX(2_plantminer!$A$2:$Z$2000,0,MATCH("original.search",2_plantminer!$A$1:$Z$1,0)),0),MATCH("family",2_plantminer!$A$1:$Z$1,0))&amp;"","")="NA","",IFERROR(INDEX(2_plantminer!$A$2:$Z$2000,MATCH($B12,INDEX(2_plantminer!$A$2:$Z$2000,0,MATCH("original.search",2_plantminer!$A$1:$Z$1,0)),0),MATCH("family",2_plantminer!$A$1:$Z$1,0))&amp;"","")))</f>
        <v/>
      </c>
      <c r="F12" s="6" t="str">
        <f aca="false">IF($B12="","",IF(IFERROR(INDEX(2_plantminer!$A$2:$Z$2000,MATCH($B12,INDEX(2_plantminer!$A$2:$Z$2000,0,MATCH("original.search",2_plantminer!$A$1:$Z$1,0)),0),MATCH("notes",2_plantminer!$A$1:$Z$1,0))&amp;"","")="NA","",IFERROR(INDEX(2_plantminer!$A$2:$Z$2000,MATCH($B12,INDEX(2_plantminer!$A$2:$Z$2000,0,MATCH("original.search",2_plantminer!$A$1:$Z$1,0)),0),MATCH("notes",2_plantminer!$A$1:$Z$1,0))&amp;"","")))</f>
        <v/>
      </c>
      <c r="G12" s="6" t="str">
        <f aca="false">IF($B12="","",IF(IFERROR(INDEX(2_plantminer!$A$2:$Z$2000,MATCH($B12,INDEX(2_plantminer!$A$2:$Z$2000,0,MATCH("original.search",2_plantminer!$A$1:$Z$1,0)),0),MATCH("occurrence",2_plantminer!$A$1:$Z$1,0))&amp;"","")="NA","",IFERROR(INDEX(2_plantminer!$A$2:$Z$2000,MATCH($B12,INDEX(2_plantminer!$A$2:$Z$2000,0,MATCH("original.search",2_plantminer!$A$1:$Z$1,0)),0),MATCH("occurrence",2_plantminer!$A$1:$Z$1,0))&amp;"","")))</f>
        <v/>
      </c>
      <c r="H12" s="6" t="str">
        <f aca="false">IF($B12="","",IF(IFERROR(INDEX(2_plantminer!$A$2:$Z$2000,MATCH($B12,INDEX(2_plantminer!$A$2:$Z$2000,0,MATCH("original.search",2_plantminer!$A$1:$Z$1,0)),0),MATCH("establishment",2_plantminer!$A$1:$Z$1,0))&amp;"","")="NA","",IFERROR(INDEX(2_plantminer!$A$2:$Z$2000,MATCH($B12,INDEX(2_plantminer!$A$2:$Z$2000,0,MATCH("original.search",2_plantminer!$A$1:$Z$1,0)),0),MATCH("establishment",2_plantminer!$A$1:$Z$1,0))&amp;"","")))</f>
        <v/>
      </c>
      <c r="I12" s="6" t="str">
        <f aca="false">IF($B12="","",IF(IFERROR(INDEX(2_plantminer!$A$2:$Z$2000,MATCH($B12,INDEX(2_plantminer!$A$2:$Z$2000,0,MATCH("original.search",2_plantminer!$A$1:$Z$1,0)),0),MATCH("domain",2_plantminer!$A$1:$Z$1,0))&amp;"","")="NA","",IFERROR(INDEX(2_plantminer!$A$2:$Z$2000,MATCH($B12,INDEX(2_plantminer!$A$2:$Z$2000,0,MATCH("original.search",2_plantminer!$A$1:$Z$1,0)),0),MATCH("domain",2_plantminer!$A$1:$Z$1,0))&amp;"","")))</f>
        <v/>
      </c>
      <c r="J12" s="6" t="str">
        <f aca="false">IF(OR($B12="",$G12=""),"",IF(ISNUMBER(SEARCH("BR-AM",$G12)),"sim","não"))</f>
        <v/>
      </c>
      <c r="K12" s="6" t="str">
        <f aca="false">IF($E12="","",IF($E12=$A12,"não","sim"))</f>
        <v/>
      </c>
      <c r="L12" s="6" t="str">
        <f aca="false">IF($B12="","indeterminada",IF(COUNTIF(2_plantminer!$A$1:$Z$1,"original.search")=0,"falta o resultado do Plantminer",IF(ISNUMBER(SEARCH("not found",$F12)),"não encontrado → Flora e Funga",IF(AND($C12="",$F12=""),"sem resultado do Plantminer (confira se colou)",IF(ISNUMBER(SEARCH("check",$F12)),"ambíguo → Flora e Funga",IF(AND(ISNUMBER(SEARCH("misspelled",$F12)),ISNUMBER(SEARCH("synonym",$F12))),"grafia corrigida e sinônimo substituído",IF(ISNUMBER(SEARCH("misspelled",$F12)),"grafia corrigida",IF(ISNUMBER(SEARCH("synonym",$F12)),"sinônimo substituído",IF(AND($C12&lt;&gt;"",$G12="",COUNTIF($C12,"* *")&gt;0),"sem ocorrência no resultado → Flora e Funga",IF($J12="não","fora do AM → conferir identificação","OK"))))))))))</f>
        <v>sem resultado do Plantminer (confira se colou)</v>
      </c>
      <c r="M12" s="9"/>
      <c r="N12" s="9"/>
      <c r="O12" s="9"/>
      <c r="P12" s="9"/>
      <c r="Q12" s="9"/>
      <c r="R12" s="6" t="str">
        <f aca="false">IF($M12="","",IF(COUNTIF($M$3:$M$242,$M12)&gt;1,"sim","não"))</f>
        <v/>
      </c>
    </row>
    <row r="13" customFormat="false" ht="15" hidden="false" customHeight="false" outlineLevel="0" collapsed="false">
      <c r="A13" s="6" t="str">
        <f aca="false">1_lista!A12</f>
        <v>Annonaceae</v>
      </c>
      <c r="B13" s="6" t="str">
        <f aca="false">IF(1_lista!G12="","",1_lista!G12)</f>
        <v>Guatteria</v>
      </c>
      <c r="C13" s="6" t="str">
        <f aca="false">IF($B13="","",IF(IFERROR(INDEX(2_plantminer!$A$2:$Z$2000,MATCH($B13,INDEX(2_plantminer!$A$2:$Z$2000,0,MATCH("original.search",2_plantminer!$A$1:$Z$1,0)),0),MATCH("search.str",2_plantminer!$A$1:$Z$1,0))&amp;"","")="NA","",IFERROR(INDEX(2_plantminer!$A$2:$Z$2000,MATCH($B13,INDEX(2_plantminer!$A$2:$Z$2000,0,MATCH("original.search",2_plantminer!$A$1:$Z$1,0)),0),MATCH("search.str",2_plantminer!$A$1:$Z$1,0))&amp;"","")))</f>
        <v/>
      </c>
      <c r="D13" s="6" t="str">
        <f aca="false">IF($B13="","",IF(IFERROR(INDEX(2_plantminer!$A$2:$Z$2000,MATCH($B13,INDEX(2_plantminer!$A$2:$Z$2000,0,MATCH("original.search",2_plantminer!$A$1:$Z$1,0)),0),MATCH("scientific.name",2_plantminer!$A$1:$Z$1,0))&amp;"","")="NA","",IFERROR(INDEX(2_plantminer!$A$2:$Z$2000,MATCH($B13,INDEX(2_plantminer!$A$2:$Z$2000,0,MATCH("original.search",2_plantminer!$A$1:$Z$1,0)),0),MATCH("scientific.name",2_plantminer!$A$1:$Z$1,0))&amp;"","")))</f>
        <v/>
      </c>
      <c r="E13" s="6" t="str">
        <f aca="false">IF($B13="","",IF(IFERROR(INDEX(2_plantminer!$A$2:$Z$2000,MATCH($B13,INDEX(2_plantminer!$A$2:$Z$2000,0,MATCH("original.search",2_plantminer!$A$1:$Z$1,0)),0),MATCH("family",2_plantminer!$A$1:$Z$1,0))&amp;"","")="NA","",IFERROR(INDEX(2_plantminer!$A$2:$Z$2000,MATCH($B13,INDEX(2_plantminer!$A$2:$Z$2000,0,MATCH("original.search",2_plantminer!$A$1:$Z$1,0)),0),MATCH("family",2_plantminer!$A$1:$Z$1,0))&amp;"","")))</f>
        <v/>
      </c>
      <c r="F13" s="6" t="str">
        <f aca="false">IF($B13="","",IF(IFERROR(INDEX(2_plantminer!$A$2:$Z$2000,MATCH($B13,INDEX(2_plantminer!$A$2:$Z$2000,0,MATCH("original.search",2_plantminer!$A$1:$Z$1,0)),0),MATCH("notes",2_plantminer!$A$1:$Z$1,0))&amp;"","")="NA","",IFERROR(INDEX(2_plantminer!$A$2:$Z$2000,MATCH($B13,INDEX(2_plantminer!$A$2:$Z$2000,0,MATCH("original.search",2_plantminer!$A$1:$Z$1,0)),0),MATCH("notes",2_plantminer!$A$1:$Z$1,0))&amp;"","")))</f>
        <v/>
      </c>
      <c r="G13" s="6" t="str">
        <f aca="false">IF($B13="","",IF(IFERROR(INDEX(2_plantminer!$A$2:$Z$2000,MATCH($B13,INDEX(2_plantminer!$A$2:$Z$2000,0,MATCH("original.search",2_plantminer!$A$1:$Z$1,0)),0),MATCH("occurrence",2_plantminer!$A$1:$Z$1,0))&amp;"","")="NA","",IFERROR(INDEX(2_plantminer!$A$2:$Z$2000,MATCH($B13,INDEX(2_plantminer!$A$2:$Z$2000,0,MATCH("original.search",2_plantminer!$A$1:$Z$1,0)),0),MATCH("occurrence",2_plantminer!$A$1:$Z$1,0))&amp;"","")))</f>
        <v/>
      </c>
      <c r="H13" s="6" t="str">
        <f aca="false">IF($B13="","",IF(IFERROR(INDEX(2_plantminer!$A$2:$Z$2000,MATCH($B13,INDEX(2_plantminer!$A$2:$Z$2000,0,MATCH("original.search",2_plantminer!$A$1:$Z$1,0)),0),MATCH("establishment",2_plantminer!$A$1:$Z$1,0))&amp;"","")="NA","",IFERROR(INDEX(2_plantminer!$A$2:$Z$2000,MATCH($B13,INDEX(2_plantminer!$A$2:$Z$2000,0,MATCH("original.search",2_plantminer!$A$1:$Z$1,0)),0),MATCH("establishment",2_plantminer!$A$1:$Z$1,0))&amp;"","")))</f>
        <v/>
      </c>
      <c r="I13" s="6" t="str">
        <f aca="false">IF($B13="","",IF(IFERROR(INDEX(2_plantminer!$A$2:$Z$2000,MATCH($B13,INDEX(2_plantminer!$A$2:$Z$2000,0,MATCH("original.search",2_plantminer!$A$1:$Z$1,0)),0),MATCH("domain",2_plantminer!$A$1:$Z$1,0))&amp;"","")="NA","",IFERROR(INDEX(2_plantminer!$A$2:$Z$2000,MATCH($B13,INDEX(2_plantminer!$A$2:$Z$2000,0,MATCH("original.search",2_plantminer!$A$1:$Z$1,0)),0),MATCH("domain",2_plantminer!$A$1:$Z$1,0))&amp;"","")))</f>
        <v/>
      </c>
      <c r="J13" s="6" t="str">
        <f aca="false">IF(OR($B13="",$G13=""),"",IF(ISNUMBER(SEARCH("BR-AM",$G13)),"sim","não"))</f>
        <v/>
      </c>
      <c r="K13" s="6" t="str">
        <f aca="false">IF($E13="","",IF($E13=$A13,"não","sim"))</f>
        <v/>
      </c>
      <c r="L13" s="6" t="str">
        <f aca="false">IF($B13="","indeterminada",IF(COUNTIF(2_plantminer!$A$1:$Z$1,"original.search")=0,"falta o resultado do Plantminer",IF(ISNUMBER(SEARCH("not found",$F13)),"não encontrado → Flora e Funga",IF(AND($C13="",$F13=""),"sem resultado do Plantminer (confira se colou)",IF(ISNUMBER(SEARCH("check",$F13)),"ambíguo → Flora e Funga",IF(AND(ISNUMBER(SEARCH("misspelled",$F13)),ISNUMBER(SEARCH("synonym",$F13))),"grafia corrigida e sinônimo substituído",IF(ISNUMBER(SEARCH("misspelled",$F13)),"grafia corrigida",IF(ISNUMBER(SEARCH("synonym",$F13)),"sinônimo substituído",IF(AND($C13&lt;&gt;"",$G13="",COUNTIF($C13,"* *")&gt;0),"sem ocorrência no resultado → Flora e Funga",IF($J13="não","fora do AM → conferir identificação","OK"))))))))))</f>
        <v>sem resultado do Plantminer (confira se colou)</v>
      </c>
      <c r="M13" s="9"/>
      <c r="N13" s="9"/>
      <c r="O13" s="9"/>
      <c r="P13" s="9"/>
      <c r="Q13" s="9"/>
      <c r="R13" s="6" t="str">
        <f aca="false">IF($M13="","",IF(COUNTIF($M$3:$M$242,$M13)&gt;1,"sim","não"))</f>
        <v/>
      </c>
    </row>
    <row r="14" customFormat="false" ht="15" hidden="false" customHeight="false" outlineLevel="0" collapsed="false">
      <c r="A14" s="6" t="str">
        <f aca="false">1_lista!A13</f>
        <v>Annonaceae</v>
      </c>
      <c r="B14" s="6" t="str">
        <f aca="false">IF(1_lista!G13="","",1_lista!G13)</f>
        <v>Xylopia</v>
      </c>
      <c r="C14" s="6" t="str">
        <f aca="false">IF($B14="","",IF(IFERROR(INDEX(2_plantminer!$A$2:$Z$2000,MATCH($B14,INDEX(2_plantminer!$A$2:$Z$2000,0,MATCH("original.search",2_plantminer!$A$1:$Z$1,0)),0),MATCH("search.str",2_plantminer!$A$1:$Z$1,0))&amp;"","")="NA","",IFERROR(INDEX(2_plantminer!$A$2:$Z$2000,MATCH($B14,INDEX(2_plantminer!$A$2:$Z$2000,0,MATCH("original.search",2_plantminer!$A$1:$Z$1,0)),0),MATCH("search.str",2_plantminer!$A$1:$Z$1,0))&amp;"","")))</f>
        <v/>
      </c>
      <c r="D14" s="6" t="str">
        <f aca="false">IF($B14="","",IF(IFERROR(INDEX(2_plantminer!$A$2:$Z$2000,MATCH($B14,INDEX(2_plantminer!$A$2:$Z$2000,0,MATCH("original.search",2_plantminer!$A$1:$Z$1,0)),0),MATCH("scientific.name",2_plantminer!$A$1:$Z$1,0))&amp;"","")="NA","",IFERROR(INDEX(2_plantminer!$A$2:$Z$2000,MATCH($B14,INDEX(2_plantminer!$A$2:$Z$2000,0,MATCH("original.search",2_plantminer!$A$1:$Z$1,0)),0),MATCH("scientific.name",2_plantminer!$A$1:$Z$1,0))&amp;"","")))</f>
        <v/>
      </c>
      <c r="E14" s="6" t="str">
        <f aca="false">IF($B14="","",IF(IFERROR(INDEX(2_plantminer!$A$2:$Z$2000,MATCH($B14,INDEX(2_plantminer!$A$2:$Z$2000,0,MATCH("original.search",2_plantminer!$A$1:$Z$1,0)),0),MATCH("family",2_plantminer!$A$1:$Z$1,0))&amp;"","")="NA","",IFERROR(INDEX(2_plantminer!$A$2:$Z$2000,MATCH($B14,INDEX(2_plantminer!$A$2:$Z$2000,0,MATCH("original.search",2_plantminer!$A$1:$Z$1,0)),0),MATCH("family",2_plantminer!$A$1:$Z$1,0))&amp;"","")))</f>
        <v/>
      </c>
      <c r="F14" s="6" t="str">
        <f aca="false">IF($B14="","",IF(IFERROR(INDEX(2_plantminer!$A$2:$Z$2000,MATCH($B14,INDEX(2_plantminer!$A$2:$Z$2000,0,MATCH("original.search",2_plantminer!$A$1:$Z$1,0)),0),MATCH("notes",2_plantminer!$A$1:$Z$1,0))&amp;"","")="NA","",IFERROR(INDEX(2_plantminer!$A$2:$Z$2000,MATCH($B14,INDEX(2_plantminer!$A$2:$Z$2000,0,MATCH("original.search",2_plantminer!$A$1:$Z$1,0)),0),MATCH("notes",2_plantminer!$A$1:$Z$1,0))&amp;"","")))</f>
        <v/>
      </c>
      <c r="G14" s="6" t="str">
        <f aca="false">IF($B14="","",IF(IFERROR(INDEX(2_plantminer!$A$2:$Z$2000,MATCH($B14,INDEX(2_plantminer!$A$2:$Z$2000,0,MATCH("original.search",2_plantminer!$A$1:$Z$1,0)),0),MATCH("occurrence",2_plantminer!$A$1:$Z$1,0))&amp;"","")="NA","",IFERROR(INDEX(2_plantminer!$A$2:$Z$2000,MATCH($B14,INDEX(2_plantminer!$A$2:$Z$2000,0,MATCH("original.search",2_plantminer!$A$1:$Z$1,0)),0),MATCH("occurrence",2_plantminer!$A$1:$Z$1,0))&amp;"","")))</f>
        <v/>
      </c>
      <c r="H14" s="6" t="str">
        <f aca="false">IF($B14="","",IF(IFERROR(INDEX(2_plantminer!$A$2:$Z$2000,MATCH($B14,INDEX(2_plantminer!$A$2:$Z$2000,0,MATCH("original.search",2_plantminer!$A$1:$Z$1,0)),0),MATCH("establishment",2_plantminer!$A$1:$Z$1,0))&amp;"","")="NA","",IFERROR(INDEX(2_plantminer!$A$2:$Z$2000,MATCH($B14,INDEX(2_plantminer!$A$2:$Z$2000,0,MATCH("original.search",2_plantminer!$A$1:$Z$1,0)),0),MATCH("establishment",2_plantminer!$A$1:$Z$1,0))&amp;"","")))</f>
        <v/>
      </c>
      <c r="I14" s="6" t="str">
        <f aca="false">IF($B14="","",IF(IFERROR(INDEX(2_plantminer!$A$2:$Z$2000,MATCH($B14,INDEX(2_plantminer!$A$2:$Z$2000,0,MATCH("original.search",2_plantminer!$A$1:$Z$1,0)),0),MATCH("domain",2_plantminer!$A$1:$Z$1,0))&amp;"","")="NA","",IFERROR(INDEX(2_plantminer!$A$2:$Z$2000,MATCH($B14,INDEX(2_plantminer!$A$2:$Z$2000,0,MATCH("original.search",2_plantminer!$A$1:$Z$1,0)),0),MATCH("domain",2_plantminer!$A$1:$Z$1,0))&amp;"","")))</f>
        <v/>
      </c>
      <c r="J14" s="6" t="str">
        <f aca="false">IF(OR($B14="",$G14=""),"",IF(ISNUMBER(SEARCH("BR-AM",$G14)),"sim","não"))</f>
        <v/>
      </c>
      <c r="K14" s="6" t="str">
        <f aca="false">IF($E14="","",IF($E14=$A14,"não","sim"))</f>
        <v/>
      </c>
      <c r="L14" s="6" t="str">
        <f aca="false">IF($B14="","indeterminada",IF(COUNTIF(2_plantminer!$A$1:$Z$1,"original.search")=0,"falta o resultado do Plantminer",IF(ISNUMBER(SEARCH("not found",$F14)),"não encontrado → Flora e Funga",IF(AND($C14="",$F14=""),"sem resultado do Plantminer (confira se colou)",IF(ISNUMBER(SEARCH("check",$F14)),"ambíguo → Flora e Funga",IF(AND(ISNUMBER(SEARCH("misspelled",$F14)),ISNUMBER(SEARCH("synonym",$F14))),"grafia corrigida e sinônimo substituído",IF(ISNUMBER(SEARCH("misspelled",$F14)),"grafia corrigida",IF(ISNUMBER(SEARCH("synonym",$F14)),"sinônimo substituído",IF(AND($C14&lt;&gt;"",$G14="",COUNTIF($C14,"* *")&gt;0),"sem ocorrência no resultado → Flora e Funga",IF($J14="não","fora do AM → conferir identificação","OK"))))))))))</f>
        <v>sem resultado do Plantminer (confira se colou)</v>
      </c>
      <c r="M14" s="9"/>
      <c r="N14" s="9"/>
      <c r="O14" s="9"/>
      <c r="P14" s="9"/>
      <c r="Q14" s="9"/>
      <c r="R14" s="6" t="str">
        <f aca="false">IF($M14="","",IF(COUNTIF($M$3:$M$242,$M14)&gt;1,"sim","não"))</f>
        <v/>
      </c>
    </row>
    <row r="15" customFormat="false" ht="15" hidden="false" customHeight="false" outlineLevel="0" collapsed="false">
      <c r="A15" s="6" t="str">
        <f aca="false">1_lista!A14</f>
        <v>Apocynaceae</v>
      </c>
      <c r="B15" s="6" t="str">
        <f aca="false">IF(1_lista!G14="","",1_lista!G14)</f>
        <v>Aspidosperma album</v>
      </c>
      <c r="C15" s="6" t="str">
        <f aca="false">IF($B15="","",IF(IFERROR(INDEX(2_plantminer!$A$2:$Z$2000,MATCH($B15,INDEX(2_plantminer!$A$2:$Z$2000,0,MATCH("original.search",2_plantminer!$A$1:$Z$1,0)),0),MATCH("search.str",2_plantminer!$A$1:$Z$1,0))&amp;"","")="NA","",IFERROR(INDEX(2_plantminer!$A$2:$Z$2000,MATCH($B15,INDEX(2_plantminer!$A$2:$Z$2000,0,MATCH("original.search",2_plantminer!$A$1:$Z$1,0)),0),MATCH("search.str",2_plantminer!$A$1:$Z$1,0))&amp;"","")))</f>
        <v/>
      </c>
      <c r="D15" s="6" t="str">
        <f aca="false">IF($B15="","",IF(IFERROR(INDEX(2_plantminer!$A$2:$Z$2000,MATCH($B15,INDEX(2_plantminer!$A$2:$Z$2000,0,MATCH("original.search",2_plantminer!$A$1:$Z$1,0)),0),MATCH("scientific.name",2_plantminer!$A$1:$Z$1,0))&amp;"","")="NA","",IFERROR(INDEX(2_plantminer!$A$2:$Z$2000,MATCH($B15,INDEX(2_plantminer!$A$2:$Z$2000,0,MATCH("original.search",2_plantminer!$A$1:$Z$1,0)),0),MATCH("scientific.name",2_plantminer!$A$1:$Z$1,0))&amp;"","")))</f>
        <v/>
      </c>
      <c r="E15" s="6" t="str">
        <f aca="false">IF($B15="","",IF(IFERROR(INDEX(2_plantminer!$A$2:$Z$2000,MATCH($B15,INDEX(2_plantminer!$A$2:$Z$2000,0,MATCH("original.search",2_plantminer!$A$1:$Z$1,0)),0),MATCH("family",2_plantminer!$A$1:$Z$1,0))&amp;"","")="NA","",IFERROR(INDEX(2_plantminer!$A$2:$Z$2000,MATCH($B15,INDEX(2_plantminer!$A$2:$Z$2000,0,MATCH("original.search",2_plantminer!$A$1:$Z$1,0)),0),MATCH("family",2_plantminer!$A$1:$Z$1,0))&amp;"","")))</f>
        <v/>
      </c>
      <c r="F15" s="6" t="str">
        <f aca="false">IF($B15="","",IF(IFERROR(INDEX(2_plantminer!$A$2:$Z$2000,MATCH($B15,INDEX(2_plantminer!$A$2:$Z$2000,0,MATCH("original.search",2_plantminer!$A$1:$Z$1,0)),0),MATCH("notes",2_plantminer!$A$1:$Z$1,0))&amp;"","")="NA","",IFERROR(INDEX(2_plantminer!$A$2:$Z$2000,MATCH($B15,INDEX(2_plantminer!$A$2:$Z$2000,0,MATCH("original.search",2_plantminer!$A$1:$Z$1,0)),0),MATCH("notes",2_plantminer!$A$1:$Z$1,0))&amp;"","")))</f>
        <v/>
      </c>
      <c r="G15" s="6" t="str">
        <f aca="false">IF($B15="","",IF(IFERROR(INDEX(2_plantminer!$A$2:$Z$2000,MATCH($B15,INDEX(2_plantminer!$A$2:$Z$2000,0,MATCH("original.search",2_plantminer!$A$1:$Z$1,0)),0),MATCH("occurrence",2_plantminer!$A$1:$Z$1,0))&amp;"","")="NA","",IFERROR(INDEX(2_plantminer!$A$2:$Z$2000,MATCH($B15,INDEX(2_plantminer!$A$2:$Z$2000,0,MATCH("original.search",2_plantminer!$A$1:$Z$1,0)),0),MATCH("occurrence",2_plantminer!$A$1:$Z$1,0))&amp;"","")))</f>
        <v/>
      </c>
      <c r="H15" s="6" t="str">
        <f aca="false">IF($B15="","",IF(IFERROR(INDEX(2_plantminer!$A$2:$Z$2000,MATCH($B15,INDEX(2_plantminer!$A$2:$Z$2000,0,MATCH("original.search",2_plantminer!$A$1:$Z$1,0)),0),MATCH("establishment",2_plantminer!$A$1:$Z$1,0))&amp;"","")="NA","",IFERROR(INDEX(2_plantminer!$A$2:$Z$2000,MATCH($B15,INDEX(2_plantminer!$A$2:$Z$2000,0,MATCH("original.search",2_plantminer!$A$1:$Z$1,0)),0),MATCH("establishment",2_plantminer!$A$1:$Z$1,0))&amp;"","")))</f>
        <v/>
      </c>
      <c r="I15" s="6" t="str">
        <f aca="false">IF($B15="","",IF(IFERROR(INDEX(2_plantminer!$A$2:$Z$2000,MATCH($B15,INDEX(2_plantminer!$A$2:$Z$2000,0,MATCH("original.search",2_plantminer!$A$1:$Z$1,0)),0),MATCH("domain",2_plantminer!$A$1:$Z$1,0))&amp;"","")="NA","",IFERROR(INDEX(2_plantminer!$A$2:$Z$2000,MATCH($B15,INDEX(2_plantminer!$A$2:$Z$2000,0,MATCH("original.search",2_plantminer!$A$1:$Z$1,0)),0),MATCH("domain",2_plantminer!$A$1:$Z$1,0))&amp;"","")))</f>
        <v/>
      </c>
      <c r="J15" s="6" t="str">
        <f aca="false">IF(OR($B15="",$G15=""),"",IF(ISNUMBER(SEARCH("BR-AM",$G15)),"sim","não"))</f>
        <v/>
      </c>
      <c r="K15" s="6" t="str">
        <f aca="false">IF($E15="","",IF($E15=$A15,"não","sim"))</f>
        <v/>
      </c>
      <c r="L15" s="6" t="str">
        <f aca="false">IF($B15="","indeterminada",IF(COUNTIF(2_plantminer!$A$1:$Z$1,"original.search")=0,"falta o resultado do Plantminer",IF(ISNUMBER(SEARCH("not found",$F15)),"não encontrado → Flora e Funga",IF(AND($C15="",$F15=""),"sem resultado do Plantminer (confira se colou)",IF(ISNUMBER(SEARCH("check",$F15)),"ambíguo → Flora e Funga",IF(AND(ISNUMBER(SEARCH("misspelled",$F15)),ISNUMBER(SEARCH("synonym",$F15))),"grafia corrigida e sinônimo substituído",IF(ISNUMBER(SEARCH("misspelled",$F15)),"grafia corrigida",IF(ISNUMBER(SEARCH("synonym",$F15)),"sinônimo substituído",IF(AND($C15&lt;&gt;"",$G15="",COUNTIF($C15,"* *")&gt;0),"sem ocorrência no resultado → Flora e Funga",IF($J15="não","fora do AM → conferir identificação","OK"))))))))))</f>
        <v>sem resultado do Plantminer (confira se colou)</v>
      </c>
      <c r="M15" s="9"/>
      <c r="N15" s="9"/>
      <c r="O15" s="9"/>
      <c r="P15" s="9"/>
      <c r="Q15" s="9"/>
      <c r="R15" s="6" t="str">
        <f aca="false">IF($M15="","",IF(COUNTIF($M$3:$M$242,$M15)&gt;1,"sim","não"))</f>
        <v/>
      </c>
    </row>
    <row r="16" customFormat="false" ht="15" hidden="false" customHeight="false" outlineLevel="0" collapsed="false">
      <c r="A16" s="6" t="str">
        <f aca="false">1_lista!A15</f>
        <v>Apocynaceae</v>
      </c>
      <c r="B16" s="6" t="str">
        <f aca="false">IF(1_lista!G15="","",1_lista!G15)</f>
        <v>Aspidosperma carapanauba</v>
      </c>
      <c r="C16" s="6" t="str">
        <f aca="false">IF($B16="","",IF(IFERROR(INDEX(2_plantminer!$A$2:$Z$2000,MATCH($B16,INDEX(2_plantminer!$A$2:$Z$2000,0,MATCH("original.search",2_plantminer!$A$1:$Z$1,0)),0),MATCH("search.str",2_plantminer!$A$1:$Z$1,0))&amp;"","")="NA","",IFERROR(INDEX(2_plantminer!$A$2:$Z$2000,MATCH($B16,INDEX(2_plantminer!$A$2:$Z$2000,0,MATCH("original.search",2_plantminer!$A$1:$Z$1,0)),0),MATCH("search.str",2_plantminer!$A$1:$Z$1,0))&amp;"","")))</f>
        <v/>
      </c>
      <c r="D16" s="6" t="str">
        <f aca="false">IF($B16="","",IF(IFERROR(INDEX(2_plantminer!$A$2:$Z$2000,MATCH($B16,INDEX(2_plantminer!$A$2:$Z$2000,0,MATCH("original.search",2_plantminer!$A$1:$Z$1,0)),0),MATCH("scientific.name",2_plantminer!$A$1:$Z$1,0))&amp;"","")="NA","",IFERROR(INDEX(2_plantminer!$A$2:$Z$2000,MATCH($B16,INDEX(2_plantminer!$A$2:$Z$2000,0,MATCH("original.search",2_plantminer!$A$1:$Z$1,0)),0),MATCH("scientific.name",2_plantminer!$A$1:$Z$1,0))&amp;"","")))</f>
        <v/>
      </c>
      <c r="E16" s="6" t="str">
        <f aca="false">IF($B16="","",IF(IFERROR(INDEX(2_plantminer!$A$2:$Z$2000,MATCH($B16,INDEX(2_plantminer!$A$2:$Z$2000,0,MATCH("original.search",2_plantminer!$A$1:$Z$1,0)),0),MATCH("family",2_plantminer!$A$1:$Z$1,0))&amp;"","")="NA","",IFERROR(INDEX(2_plantminer!$A$2:$Z$2000,MATCH($B16,INDEX(2_plantminer!$A$2:$Z$2000,0,MATCH("original.search",2_plantminer!$A$1:$Z$1,0)),0),MATCH("family",2_plantminer!$A$1:$Z$1,0))&amp;"","")))</f>
        <v/>
      </c>
      <c r="F16" s="6" t="str">
        <f aca="false">IF($B16="","",IF(IFERROR(INDEX(2_plantminer!$A$2:$Z$2000,MATCH($B16,INDEX(2_plantminer!$A$2:$Z$2000,0,MATCH("original.search",2_plantminer!$A$1:$Z$1,0)),0),MATCH("notes",2_plantminer!$A$1:$Z$1,0))&amp;"","")="NA","",IFERROR(INDEX(2_plantminer!$A$2:$Z$2000,MATCH($B16,INDEX(2_plantminer!$A$2:$Z$2000,0,MATCH("original.search",2_plantminer!$A$1:$Z$1,0)),0),MATCH("notes",2_plantminer!$A$1:$Z$1,0))&amp;"","")))</f>
        <v/>
      </c>
      <c r="G16" s="6" t="str">
        <f aca="false">IF($B16="","",IF(IFERROR(INDEX(2_plantminer!$A$2:$Z$2000,MATCH($B16,INDEX(2_plantminer!$A$2:$Z$2000,0,MATCH("original.search",2_plantminer!$A$1:$Z$1,0)),0),MATCH("occurrence",2_plantminer!$A$1:$Z$1,0))&amp;"","")="NA","",IFERROR(INDEX(2_plantminer!$A$2:$Z$2000,MATCH($B16,INDEX(2_plantminer!$A$2:$Z$2000,0,MATCH("original.search",2_plantminer!$A$1:$Z$1,0)),0),MATCH("occurrence",2_plantminer!$A$1:$Z$1,0))&amp;"","")))</f>
        <v/>
      </c>
      <c r="H16" s="6" t="str">
        <f aca="false">IF($B16="","",IF(IFERROR(INDEX(2_plantminer!$A$2:$Z$2000,MATCH($B16,INDEX(2_plantminer!$A$2:$Z$2000,0,MATCH("original.search",2_plantminer!$A$1:$Z$1,0)),0),MATCH("establishment",2_plantminer!$A$1:$Z$1,0))&amp;"","")="NA","",IFERROR(INDEX(2_plantminer!$A$2:$Z$2000,MATCH($B16,INDEX(2_plantminer!$A$2:$Z$2000,0,MATCH("original.search",2_plantminer!$A$1:$Z$1,0)),0),MATCH("establishment",2_plantminer!$A$1:$Z$1,0))&amp;"","")))</f>
        <v/>
      </c>
      <c r="I16" s="6" t="str">
        <f aca="false">IF($B16="","",IF(IFERROR(INDEX(2_plantminer!$A$2:$Z$2000,MATCH($B16,INDEX(2_plantminer!$A$2:$Z$2000,0,MATCH("original.search",2_plantminer!$A$1:$Z$1,0)),0),MATCH("domain",2_plantminer!$A$1:$Z$1,0))&amp;"","")="NA","",IFERROR(INDEX(2_plantminer!$A$2:$Z$2000,MATCH($B16,INDEX(2_plantminer!$A$2:$Z$2000,0,MATCH("original.search",2_plantminer!$A$1:$Z$1,0)),0),MATCH("domain",2_plantminer!$A$1:$Z$1,0))&amp;"","")))</f>
        <v/>
      </c>
      <c r="J16" s="6" t="str">
        <f aca="false">IF(OR($B16="",$G16=""),"",IF(ISNUMBER(SEARCH("BR-AM",$G16)),"sim","não"))</f>
        <v/>
      </c>
      <c r="K16" s="6" t="str">
        <f aca="false">IF($E16="","",IF($E16=$A16,"não","sim"))</f>
        <v/>
      </c>
      <c r="L16" s="6" t="str">
        <f aca="false">IF($B16="","indeterminada",IF(COUNTIF(2_plantminer!$A$1:$Z$1,"original.search")=0,"falta o resultado do Plantminer",IF(ISNUMBER(SEARCH("not found",$F16)),"não encontrado → Flora e Funga",IF(AND($C16="",$F16=""),"sem resultado do Plantminer (confira se colou)",IF(ISNUMBER(SEARCH("check",$F16)),"ambíguo → Flora e Funga",IF(AND(ISNUMBER(SEARCH("misspelled",$F16)),ISNUMBER(SEARCH("synonym",$F16))),"grafia corrigida e sinônimo substituído",IF(ISNUMBER(SEARCH("misspelled",$F16)),"grafia corrigida",IF(ISNUMBER(SEARCH("synonym",$F16)),"sinônimo substituído",IF(AND($C16&lt;&gt;"",$G16="",COUNTIF($C16,"* *")&gt;0),"sem ocorrência no resultado → Flora e Funga",IF($J16="não","fora do AM → conferir identificação","OK"))))))))))</f>
        <v>sem resultado do Plantminer (confira se colou)</v>
      </c>
      <c r="M16" s="9"/>
      <c r="N16" s="9"/>
      <c r="O16" s="9"/>
      <c r="P16" s="9"/>
      <c r="Q16" s="9"/>
      <c r="R16" s="6" t="str">
        <f aca="false">IF($M16="","",IF(COUNTIF($M$3:$M$242,$M16)&gt;1,"sim","não"))</f>
        <v/>
      </c>
    </row>
    <row r="17" customFormat="false" ht="15" hidden="false" customHeight="false" outlineLevel="0" collapsed="false">
      <c r="A17" s="6" t="str">
        <f aca="false">1_lista!A16</f>
        <v>Apocynaceae</v>
      </c>
      <c r="B17" s="6" t="str">
        <f aca="false">IF(1_lista!G16="","",1_lista!G16)</f>
        <v>Geissospermum argenteum</v>
      </c>
      <c r="C17" s="6" t="str">
        <f aca="false">IF($B17="","",IF(IFERROR(INDEX(2_plantminer!$A$2:$Z$2000,MATCH($B17,INDEX(2_plantminer!$A$2:$Z$2000,0,MATCH("original.search",2_plantminer!$A$1:$Z$1,0)),0),MATCH("search.str",2_plantminer!$A$1:$Z$1,0))&amp;"","")="NA","",IFERROR(INDEX(2_plantminer!$A$2:$Z$2000,MATCH($B17,INDEX(2_plantminer!$A$2:$Z$2000,0,MATCH("original.search",2_plantminer!$A$1:$Z$1,0)),0),MATCH("search.str",2_plantminer!$A$1:$Z$1,0))&amp;"","")))</f>
        <v/>
      </c>
      <c r="D17" s="6" t="str">
        <f aca="false">IF($B17="","",IF(IFERROR(INDEX(2_plantminer!$A$2:$Z$2000,MATCH($B17,INDEX(2_plantminer!$A$2:$Z$2000,0,MATCH("original.search",2_plantminer!$A$1:$Z$1,0)),0),MATCH("scientific.name",2_plantminer!$A$1:$Z$1,0))&amp;"","")="NA","",IFERROR(INDEX(2_plantminer!$A$2:$Z$2000,MATCH($B17,INDEX(2_plantminer!$A$2:$Z$2000,0,MATCH("original.search",2_plantminer!$A$1:$Z$1,0)),0),MATCH("scientific.name",2_plantminer!$A$1:$Z$1,0))&amp;"","")))</f>
        <v/>
      </c>
      <c r="E17" s="6" t="str">
        <f aca="false">IF($B17="","",IF(IFERROR(INDEX(2_plantminer!$A$2:$Z$2000,MATCH($B17,INDEX(2_plantminer!$A$2:$Z$2000,0,MATCH("original.search",2_plantminer!$A$1:$Z$1,0)),0),MATCH("family",2_plantminer!$A$1:$Z$1,0))&amp;"","")="NA","",IFERROR(INDEX(2_plantminer!$A$2:$Z$2000,MATCH($B17,INDEX(2_plantminer!$A$2:$Z$2000,0,MATCH("original.search",2_plantminer!$A$1:$Z$1,0)),0),MATCH("family",2_plantminer!$A$1:$Z$1,0))&amp;"","")))</f>
        <v/>
      </c>
      <c r="F17" s="6" t="str">
        <f aca="false">IF($B17="","",IF(IFERROR(INDEX(2_plantminer!$A$2:$Z$2000,MATCH($B17,INDEX(2_plantminer!$A$2:$Z$2000,0,MATCH("original.search",2_plantminer!$A$1:$Z$1,0)),0),MATCH("notes",2_plantminer!$A$1:$Z$1,0))&amp;"","")="NA","",IFERROR(INDEX(2_plantminer!$A$2:$Z$2000,MATCH($B17,INDEX(2_plantminer!$A$2:$Z$2000,0,MATCH("original.search",2_plantminer!$A$1:$Z$1,0)),0),MATCH("notes",2_plantminer!$A$1:$Z$1,0))&amp;"","")))</f>
        <v/>
      </c>
      <c r="G17" s="6" t="str">
        <f aca="false">IF($B17="","",IF(IFERROR(INDEX(2_plantminer!$A$2:$Z$2000,MATCH($B17,INDEX(2_plantminer!$A$2:$Z$2000,0,MATCH("original.search",2_plantminer!$A$1:$Z$1,0)),0),MATCH("occurrence",2_plantminer!$A$1:$Z$1,0))&amp;"","")="NA","",IFERROR(INDEX(2_plantminer!$A$2:$Z$2000,MATCH($B17,INDEX(2_plantminer!$A$2:$Z$2000,0,MATCH("original.search",2_plantminer!$A$1:$Z$1,0)),0),MATCH("occurrence",2_plantminer!$A$1:$Z$1,0))&amp;"","")))</f>
        <v/>
      </c>
      <c r="H17" s="6" t="str">
        <f aca="false">IF($B17="","",IF(IFERROR(INDEX(2_plantminer!$A$2:$Z$2000,MATCH($B17,INDEX(2_plantminer!$A$2:$Z$2000,0,MATCH("original.search",2_plantminer!$A$1:$Z$1,0)),0),MATCH("establishment",2_plantminer!$A$1:$Z$1,0))&amp;"","")="NA","",IFERROR(INDEX(2_plantminer!$A$2:$Z$2000,MATCH($B17,INDEX(2_plantminer!$A$2:$Z$2000,0,MATCH("original.search",2_plantminer!$A$1:$Z$1,0)),0),MATCH("establishment",2_plantminer!$A$1:$Z$1,0))&amp;"","")))</f>
        <v/>
      </c>
      <c r="I17" s="6" t="str">
        <f aca="false">IF($B17="","",IF(IFERROR(INDEX(2_plantminer!$A$2:$Z$2000,MATCH($B17,INDEX(2_plantminer!$A$2:$Z$2000,0,MATCH("original.search",2_plantminer!$A$1:$Z$1,0)),0),MATCH("domain",2_plantminer!$A$1:$Z$1,0))&amp;"","")="NA","",IFERROR(INDEX(2_plantminer!$A$2:$Z$2000,MATCH($B17,INDEX(2_plantminer!$A$2:$Z$2000,0,MATCH("original.search",2_plantminer!$A$1:$Z$1,0)),0),MATCH("domain",2_plantminer!$A$1:$Z$1,0))&amp;"","")))</f>
        <v/>
      </c>
      <c r="J17" s="6" t="str">
        <f aca="false">IF(OR($B17="",$G17=""),"",IF(ISNUMBER(SEARCH("BR-AM",$G17)),"sim","não"))</f>
        <v/>
      </c>
      <c r="K17" s="6" t="str">
        <f aca="false">IF($E17="","",IF($E17=$A17,"não","sim"))</f>
        <v/>
      </c>
      <c r="L17" s="6" t="str">
        <f aca="false">IF($B17="","indeterminada",IF(COUNTIF(2_plantminer!$A$1:$Z$1,"original.search")=0,"falta o resultado do Plantminer",IF(ISNUMBER(SEARCH("not found",$F17)),"não encontrado → Flora e Funga",IF(AND($C17="",$F17=""),"sem resultado do Plantminer (confira se colou)",IF(ISNUMBER(SEARCH("check",$F17)),"ambíguo → Flora e Funga",IF(AND(ISNUMBER(SEARCH("misspelled",$F17)),ISNUMBER(SEARCH("synonym",$F17))),"grafia corrigida e sinônimo substituído",IF(ISNUMBER(SEARCH("misspelled",$F17)),"grafia corrigida",IF(ISNUMBER(SEARCH("synonym",$F17)),"sinônimo substituído",IF(AND($C17&lt;&gt;"",$G17="",COUNTIF($C17,"* *")&gt;0),"sem ocorrência no resultado → Flora e Funga",IF($J17="não","fora do AM → conferir identificação","OK"))))))))))</f>
        <v>sem resultado do Plantminer (confira se colou)</v>
      </c>
      <c r="M17" s="9"/>
      <c r="N17" s="9"/>
      <c r="O17" s="9"/>
      <c r="P17" s="9"/>
      <c r="Q17" s="9"/>
      <c r="R17" s="6" t="str">
        <f aca="false">IF($M17="","",IF(COUNTIF($M$3:$M$242,$M17)&gt;1,"sim","não"))</f>
        <v/>
      </c>
    </row>
    <row r="18" customFormat="false" ht="15" hidden="false" customHeight="false" outlineLevel="0" collapsed="false">
      <c r="A18" s="6" t="str">
        <f aca="false">1_lista!A17</f>
        <v>Arecaceae</v>
      </c>
      <c r="B18" s="6" t="str">
        <f aca="false">IF(1_lista!G17="","",1_lista!G17)</f>
        <v>Oenocarpus bacaba</v>
      </c>
      <c r="C18" s="6" t="str">
        <f aca="false">IF($B18="","",IF(IFERROR(INDEX(2_plantminer!$A$2:$Z$2000,MATCH($B18,INDEX(2_plantminer!$A$2:$Z$2000,0,MATCH("original.search",2_plantminer!$A$1:$Z$1,0)),0),MATCH("search.str",2_plantminer!$A$1:$Z$1,0))&amp;"","")="NA","",IFERROR(INDEX(2_plantminer!$A$2:$Z$2000,MATCH($B18,INDEX(2_plantminer!$A$2:$Z$2000,0,MATCH("original.search",2_plantminer!$A$1:$Z$1,0)),0),MATCH("search.str",2_plantminer!$A$1:$Z$1,0))&amp;"","")))</f>
        <v/>
      </c>
      <c r="D18" s="6" t="str">
        <f aca="false">IF($B18="","",IF(IFERROR(INDEX(2_plantminer!$A$2:$Z$2000,MATCH($B18,INDEX(2_plantminer!$A$2:$Z$2000,0,MATCH("original.search",2_plantminer!$A$1:$Z$1,0)),0),MATCH("scientific.name",2_plantminer!$A$1:$Z$1,0))&amp;"","")="NA","",IFERROR(INDEX(2_plantminer!$A$2:$Z$2000,MATCH($B18,INDEX(2_plantminer!$A$2:$Z$2000,0,MATCH("original.search",2_plantminer!$A$1:$Z$1,0)),0),MATCH("scientific.name",2_plantminer!$A$1:$Z$1,0))&amp;"","")))</f>
        <v/>
      </c>
      <c r="E18" s="6" t="str">
        <f aca="false">IF($B18="","",IF(IFERROR(INDEX(2_plantminer!$A$2:$Z$2000,MATCH($B18,INDEX(2_plantminer!$A$2:$Z$2000,0,MATCH("original.search",2_plantminer!$A$1:$Z$1,0)),0),MATCH("family",2_plantminer!$A$1:$Z$1,0))&amp;"","")="NA","",IFERROR(INDEX(2_plantminer!$A$2:$Z$2000,MATCH($B18,INDEX(2_plantminer!$A$2:$Z$2000,0,MATCH("original.search",2_plantminer!$A$1:$Z$1,0)),0),MATCH("family",2_plantminer!$A$1:$Z$1,0))&amp;"","")))</f>
        <v/>
      </c>
      <c r="F18" s="6" t="str">
        <f aca="false">IF($B18="","",IF(IFERROR(INDEX(2_plantminer!$A$2:$Z$2000,MATCH($B18,INDEX(2_plantminer!$A$2:$Z$2000,0,MATCH("original.search",2_plantminer!$A$1:$Z$1,0)),0),MATCH("notes",2_plantminer!$A$1:$Z$1,0))&amp;"","")="NA","",IFERROR(INDEX(2_plantminer!$A$2:$Z$2000,MATCH($B18,INDEX(2_plantminer!$A$2:$Z$2000,0,MATCH("original.search",2_plantminer!$A$1:$Z$1,0)),0),MATCH("notes",2_plantminer!$A$1:$Z$1,0))&amp;"","")))</f>
        <v/>
      </c>
      <c r="G18" s="6" t="str">
        <f aca="false">IF($B18="","",IF(IFERROR(INDEX(2_plantminer!$A$2:$Z$2000,MATCH($B18,INDEX(2_plantminer!$A$2:$Z$2000,0,MATCH("original.search",2_plantminer!$A$1:$Z$1,0)),0),MATCH("occurrence",2_plantminer!$A$1:$Z$1,0))&amp;"","")="NA","",IFERROR(INDEX(2_plantminer!$A$2:$Z$2000,MATCH($B18,INDEX(2_plantminer!$A$2:$Z$2000,0,MATCH("original.search",2_plantminer!$A$1:$Z$1,0)),0),MATCH("occurrence",2_plantminer!$A$1:$Z$1,0))&amp;"","")))</f>
        <v/>
      </c>
      <c r="H18" s="6" t="str">
        <f aca="false">IF($B18="","",IF(IFERROR(INDEX(2_plantminer!$A$2:$Z$2000,MATCH($B18,INDEX(2_plantminer!$A$2:$Z$2000,0,MATCH("original.search",2_plantminer!$A$1:$Z$1,0)),0),MATCH("establishment",2_plantminer!$A$1:$Z$1,0))&amp;"","")="NA","",IFERROR(INDEX(2_plantminer!$A$2:$Z$2000,MATCH($B18,INDEX(2_plantminer!$A$2:$Z$2000,0,MATCH("original.search",2_plantminer!$A$1:$Z$1,0)),0),MATCH("establishment",2_plantminer!$A$1:$Z$1,0))&amp;"","")))</f>
        <v/>
      </c>
      <c r="I18" s="6" t="str">
        <f aca="false">IF($B18="","",IF(IFERROR(INDEX(2_plantminer!$A$2:$Z$2000,MATCH($B18,INDEX(2_plantminer!$A$2:$Z$2000,0,MATCH("original.search",2_plantminer!$A$1:$Z$1,0)),0),MATCH("domain",2_plantminer!$A$1:$Z$1,0))&amp;"","")="NA","",IFERROR(INDEX(2_plantminer!$A$2:$Z$2000,MATCH($B18,INDEX(2_plantminer!$A$2:$Z$2000,0,MATCH("original.search",2_plantminer!$A$1:$Z$1,0)),0),MATCH("domain",2_plantminer!$A$1:$Z$1,0))&amp;"","")))</f>
        <v/>
      </c>
      <c r="J18" s="6" t="str">
        <f aca="false">IF(OR($B18="",$G18=""),"",IF(ISNUMBER(SEARCH("BR-AM",$G18)),"sim","não"))</f>
        <v/>
      </c>
      <c r="K18" s="6" t="str">
        <f aca="false">IF($E18="","",IF($E18=$A18,"não","sim"))</f>
        <v/>
      </c>
      <c r="L18" s="6" t="str">
        <f aca="false">IF($B18="","indeterminada",IF(COUNTIF(2_plantminer!$A$1:$Z$1,"original.search")=0,"falta o resultado do Plantminer",IF(ISNUMBER(SEARCH("not found",$F18)),"não encontrado → Flora e Funga",IF(AND($C18="",$F18=""),"sem resultado do Plantminer (confira se colou)",IF(ISNUMBER(SEARCH("check",$F18)),"ambíguo → Flora e Funga",IF(AND(ISNUMBER(SEARCH("misspelled",$F18)),ISNUMBER(SEARCH("synonym",$F18))),"grafia corrigida e sinônimo substituído",IF(ISNUMBER(SEARCH("misspelled",$F18)),"grafia corrigida",IF(ISNUMBER(SEARCH("synonym",$F18)),"sinônimo substituído",IF(AND($C18&lt;&gt;"",$G18="",COUNTIF($C18,"* *")&gt;0),"sem ocorrência no resultado → Flora e Funga",IF($J18="não","fora do AM → conferir identificação","OK"))))))))))</f>
        <v>sem resultado do Plantminer (confira se colou)</v>
      </c>
      <c r="M18" s="9"/>
      <c r="N18" s="9"/>
      <c r="O18" s="9"/>
      <c r="P18" s="9"/>
      <c r="Q18" s="9"/>
      <c r="R18" s="6" t="str">
        <f aca="false">IF($M18="","",IF(COUNTIF($M$3:$M$242,$M18)&gt;1,"sim","não"))</f>
        <v/>
      </c>
    </row>
    <row r="19" customFormat="false" ht="15" hidden="false" customHeight="false" outlineLevel="0" collapsed="false">
      <c r="A19" s="6" t="str">
        <f aca="false">1_lista!A18</f>
        <v>Arecaceae</v>
      </c>
      <c r="B19" s="6" t="str">
        <f aca="false">IF(1_lista!G18="","",1_lista!G18)</f>
        <v>Syagrus inajai</v>
      </c>
      <c r="C19" s="6" t="str">
        <f aca="false">IF($B19="","",IF(IFERROR(INDEX(2_plantminer!$A$2:$Z$2000,MATCH($B19,INDEX(2_plantminer!$A$2:$Z$2000,0,MATCH("original.search",2_plantminer!$A$1:$Z$1,0)),0),MATCH("search.str",2_plantminer!$A$1:$Z$1,0))&amp;"","")="NA","",IFERROR(INDEX(2_plantminer!$A$2:$Z$2000,MATCH($B19,INDEX(2_plantminer!$A$2:$Z$2000,0,MATCH("original.search",2_plantminer!$A$1:$Z$1,0)),0),MATCH("search.str",2_plantminer!$A$1:$Z$1,0))&amp;"","")))</f>
        <v/>
      </c>
      <c r="D19" s="6" t="str">
        <f aca="false">IF($B19="","",IF(IFERROR(INDEX(2_plantminer!$A$2:$Z$2000,MATCH($B19,INDEX(2_plantminer!$A$2:$Z$2000,0,MATCH("original.search",2_plantminer!$A$1:$Z$1,0)),0),MATCH("scientific.name",2_plantminer!$A$1:$Z$1,0))&amp;"","")="NA","",IFERROR(INDEX(2_plantminer!$A$2:$Z$2000,MATCH($B19,INDEX(2_plantminer!$A$2:$Z$2000,0,MATCH("original.search",2_plantminer!$A$1:$Z$1,0)),0),MATCH("scientific.name",2_plantminer!$A$1:$Z$1,0))&amp;"","")))</f>
        <v/>
      </c>
      <c r="E19" s="6" t="str">
        <f aca="false">IF($B19="","",IF(IFERROR(INDEX(2_plantminer!$A$2:$Z$2000,MATCH($B19,INDEX(2_plantminer!$A$2:$Z$2000,0,MATCH("original.search",2_plantminer!$A$1:$Z$1,0)),0),MATCH("family",2_plantminer!$A$1:$Z$1,0))&amp;"","")="NA","",IFERROR(INDEX(2_plantminer!$A$2:$Z$2000,MATCH($B19,INDEX(2_plantminer!$A$2:$Z$2000,0,MATCH("original.search",2_plantminer!$A$1:$Z$1,0)),0),MATCH("family",2_plantminer!$A$1:$Z$1,0))&amp;"","")))</f>
        <v/>
      </c>
      <c r="F19" s="6" t="str">
        <f aca="false">IF($B19="","",IF(IFERROR(INDEX(2_plantminer!$A$2:$Z$2000,MATCH($B19,INDEX(2_plantminer!$A$2:$Z$2000,0,MATCH("original.search",2_plantminer!$A$1:$Z$1,0)),0),MATCH("notes",2_plantminer!$A$1:$Z$1,0))&amp;"","")="NA","",IFERROR(INDEX(2_plantminer!$A$2:$Z$2000,MATCH($B19,INDEX(2_plantminer!$A$2:$Z$2000,0,MATCH("original.search",2_plantminer!$A$1:$Z$1,0)),0),MATCH("notes",2_plantminer!$A$1:$Z$1,0))&amp;"","")))</f>
        <v/>
      </c>
      <c r="G19" s="6" t="str">
        <f aca="false">IF($B19="","",IF(IFERROR(INDEX(2_plantminer!$A$2:$Z$2000,MATCH($B19,INDEX(2_plantminer!$A$2:$Z$2000,0,MATCH("original.search",2_plantminer!$A$1:$Z$1,0)),0),MATCH("occurrence",2_plantminer!$A$1:$Z$1,0))&amp;"","")="NA","",IFERROR(INDEX(2_plantminer!$A$2:$Z$2000,MATCH($B19,INDEX(2_plantminer!$A$2:$Z$2000,0,MATCH("original.search",2_plantminer!$A$1:$Z$1,0)),0),MATCH("occurrence",2_plantminer!$A$1:$Z$1,0))&amp;"","")))</f>
        <v/>
      </c>
      <c r="H19" s="6" t="str">
        <f aca="false">IF($B19="","",IF(IFERROR(INDEX(2_plantminer!$A$2:$Z$2000,MATCH($B19,INDEX(2_plantminer!$A$2:$Z$2000,0,MATCH("original.search",2_plantminer!$A$1:$Z$1,0)),0),MATCH("establishment",2_plantminer!$A$1:$Z$1,0))&amp;"","")="NA","",IFERROR(INDEX(2_plantminer!$A$2:$Z$2000,MATCH($B19,INDEX(2_plantminer!$A$2:$Z$2000,0,MATCH("original.search",2_plantminer!$A$1:$Z$1,0)),0),MATCH("establishment",2_plantminer!$A$1:$Z$1,0))&amp;"","")))</f>
        <v/>
      </c>
      <c r="I19" s="6" t="str">
        <f aca="false">IF($B19="","",IF(IFERROR(INDEX(2_plantminer!$A$2:$Z$2000,MATCH($B19,INDEX(2_plantminer!$A$2:$Z$2000,0,MATCH("original.search",2_plantminer!$A$1:$Z$1,0)),0),MATCH("domain",2_plantminer!$A$1:$Z$1,0))&amp;"","")="NA","",IFERROR(INDEX(2_plantminer!$A$2:$Z$2000,MATCH($B19,INDEX(2_plantminer!$A$2:$Z$2000,0,MATCH("original.search",2_plantminer!$A$1:$Z$1,0)),0),MATCH("domain",2_plantminer!$A$1:$Z$1,0))&amp;"","")))</f>
        <v/>
      </c>
      <c r="J19" s="6" t="str">
        <f aca="false">IF(OR($B19="",$G19=""),"",IF(ISNUMBER(SEARCH("BR-AM",$G19)),"sim","não"))</f>
        <v/>
      </c>
      <c r="K19" s="6" t="str">
        <f aca="false">IF($E19="","",IF($E19=$A19,"não","sim"))</f>
        <v/>
      </c>
      <c r="L19" s="6" t="str">
        <f aca="false">IF($B19="","indeterminada",IF(COUNTIF(2_plantminer!$A$1:$Z$1,"original.search")=0,"falta o resultado do Plantminer",IF(ISNUMBER(SEARCH("not found",$F19)),"não encontrado → Flora e Funga",IF(AND($C19="",$F19=""),"sem resultado do Plantminer (confira se colou)",IF(ISNUMBER(SEARCH("check",$F19)),"ambíguo → Flora e Funga",IF(AND(ISNUMBER(SEARCH("misspelled",$F19)),ISNUMBER(SEARCH("synonym",$F19))),"grafia corrigida e sinônimo substituído",IF(ISNUMBER(SEARCH("misspelled",$F19)),"grafia corrigida",IF(ISNUMBER(SEARCH("synonym",$F19)),"sinônimo substituído",IF(AND($C19&lt;&gt;"",$G19="",COUNTIF($C19,"* *")&gt;0),"sem ocorrência no resultado → Flora e Funga",IF($J19="não","fora do AM → conferir identificação","OK"))))))))))</f>
        <v>sem resultado do Plantminer (confira se colou)</v>
      </c>
      <c r="M19" s="9"/>
      <c r="N19" s="9"/>
      <c r="O19" s="9"/>
      <c r="P19" s="9"/>
      <c r="Q19" s="9"/>
      <c r="R19" s="6" t="str">
        <f aca="false">IF($M19="","",IF(COUNTIF($M$3:$M$242,$M19)&gt;1,"sim","não"))</f>
        <v/>
      </c>
    </row>
    <row r="20" customFormat="false" ht="15" hidden="false" customHeight="false" outlineLevel="0" collapsed="false">
      <c r="A20" s="6" t="str">
        <f aca="false">1_lista!A19</f>
        <v>Bignoniaceae</v>
      </c>
      <c r="B20" s="6" t="str">
        <f aca="false">IF(1_lista!G19="","",1_lista!G19)</f>
        <v>Jacaranda copaia</v>
      </c>
      <c r="C20" s="6" t="str">
        <f aca="false">IF($B20="","",IF(IFERROR(INDEX(2_plantminer!$A$2:$Z$2000,MATCH($B20,INDEX(2_plantminer!$A$2:$Z$2000,0,MATCH("original.search",2_plantminer!$A$1:$Z$1,0)),0),MATCH("search.str",2_plantminer!$A$1:$Z$1,0))&amp;"","")="NA","",IFERROR(INDEX(2_plantminer!$A$2:$Z$2000,MATCH($B20,INDEX(2_plantminer!$A$2:$Z$2000,0,MATCH("original.search",2_plantminer!$A$1:$Z$1,0)),0),MATCH("search.str",2_plantminer!$A$1:$Z$1,0))&amp;"","")))</f>
        <v/>
      </c>
      <c r="D20" s="6" t="str">
        <f aca="false">IF($B20="","",IF(IFERROR(INDEX(2_plantminer!$A$2:$Z$2000,MATCH($B20,INDEX(2_plantminer!$A$2:$Z$2000,0,MATCH("original.search",2_plantminer!$A$1:$Z$1,0)),0),MATCH("scientific.name",2_plantminer!$A$1:$Z$1,0))&amp;"","")="NA","",IFERROR(INDEX(2_plantminer!$A$2:$Z$2000,MATCH($B20,INDEX(2_plantminer!$A$2:$Z$2000,0,MATCH("original.search",2_plantminer!$A$1:$Z$1,0)),0),MATCH("scientific.name",2_plantminer!$A$1:$Z$1,0))&amp;"","")))</f>
        <v/>
      </c>
      <c r="E20" s="6" t="str">
        <f aca="false">IF($B20="","",IF(IFERROR(INDEX(2_plantminer!$A$2:$Z$2000,MATCH($B20,INDEX(2_plantminer!$A$2:$Z$2000,0,MATCH("original.search",2_plantminer!$A$1:$Z$1,0)),0),MATCH("family",2_plantminer!$A$1:$Z$1,0))&amp;"","")="NA","",IFERROR(INDEX(2_plantminer!$A$2:$Z$2000,MATCH($B20,INDEX(2_plantminer!$A$2:$Z$2000,0,MATCH("original.search",2_plantminer!$A$1:$Z$1,0)),0),MATCH("family",2_plantminer!$A$1:$Z$1,0))&amp;"","")))</f>
        <v/>
      </c>
      <c r="F20" s="6" t="str">
        <f aca="false">IF($B20="","",IF(IFERROR(INDEX(2_plantminer!$A$2:$Z$2000,MATCH($B20,INDEX(2_plantminer!$A$2:$Z$2000,0,MATCH("original.search",2_plantminer!$A$1:$Z$1,0)),0),MATCH("notes",2_plantminer!$A$1:$Z$1,0))&amp;"","")="NA","",IFERROR(INDEX(2_plantminer!$A$2:$Z$2000,MATCH($B20,INDEX(2_plantminer!$A$2:$Z$2000,0,MATCH("original.search",2_plantminer!$A$1:$Z$1,0)),0),MATCH("notes",2_plantminer!$A$1:$Z$1,0))&amp;"","")))</f>
        <v/>
      </c>
      <c r="G20" s="6" t="str">
        <f aca="false">IF($B20="","",IF(IFERROR(INDEX(2_plantminer!$A$2:$Z$2000,MATCH($B20,INDEX(2_plantminer!$A$2:$Z$2000,0,MATCH("original.search",2_plantminer!$A$1:$Z$1,0)),0),MATCH("occurrence",2_plantminer!$A$1:$Z$1,0))&amp;"","")="NA","",IFERROR(INDEX(2_plantminer!$A$2:$Z$2000,MATCH($B20,INDEX(2_plantminer!$A$2:$Z$2000,0,MATCH("original.search",2_plantminer!$A$1:$Z$1,0)),0),MATCH("occurrence",2_plantminer!$A$1:$Z$1,0))&amp;"","")))</f>
        <v/>
      </c>
      <c r="H20" s="6" t="str">
        <f aca="false">IF($B20="","",IF(IFERROR(INDEX(2_plantminer!$A$2:$Z$2000,MATCH($B20,INDEX(2_plantminer!$A$2:$Z$2000,0,MATCH("original.search",2_plantminer!$A$1:$Z$1,0)),0),MATCH("establishment",2_plantminer!$A$1:$Z$1,0))&amp;"","")="NA","",IFERROR(INDEX(2_plantminer!$A$2:$Z$2000,MATCH($B20,INDEX(2_plantminer!$A$2:$Z$2000,0,MATCH("original.search",2_plantminer!$A$1:$Z$1,0)),0),MATCH("establishment",2_plantminer!$A$1:$Z$1,0))&amp;"","")))</f>
        <v/>
      </c>
      <c r="I20" s="6" t="str">
        <f aca="false">IF($B20="","",IF(IFERROR(INDEX(2_plantminer!$A$2:$Z$2000,MATCH($B20,INDEX(2_plantminer!$A$2:$Z$2000,0,MATCH("original.search",2_plantminer!$A$1:$Z$1,0)),0),MATCH("domain",2_plantminer!$A$1:$Z$1,0))&amp;"","")="NA","",IFERROR(INDEX(2_plantminer!$A$2:$Z$2000,MATCH($B20,INDEX(2_plantminer!$A$2:$Z$2000,0,MATCH("original.search",2_plantminer!$A$1:$Z$1,0)),0),MATCH("domain",2_plantminer!$A$1:$Z$1,0))&amp;"","")))</f>
        <v/>
      </c>
      <c r="J20" s="6" t="str">
        <f aca="false">IF(OR($B20="",$G20=""),"",IF(ISNUMBER(SEARCH("BR-AM",$G20)),"sim","não"))</f>
        <v/>
      </c>
      <c r="K20" s="6" t="str">
        <f aca="false">IF($E20="","",IF($E20=$A20,"não","sim"))</f>
        <v/>
      </c>
      <c r="L20" s="6" t="str">
        <f aca="false">IF($B20="","indeterminada",IF(COUNTIF(2_plantminer!$A$1:$Z$1,"original.search")=0,"falta o resultado do Plantminer",IF(ISNUMBER(SEARCH("not found",$F20)),"não encontrado → Flora e Funga",IF(AND($C20="",$F20=""),"sem resultado do Plantminer (confira se colou)",IF(ISNUMBER(SEARCH("check",$F20)),"ambíguo → Flora e Funga",IF(AND(ISNUMBER(SEARCH("misspelled",$F20)),ISNUMBER(SEARCH("synonym",$F20))),"grafia corrigida e sinônimo substituído",IF(ISNUMBER(SEARCH("misspelled",$F20)),"grafia corrigida",IF(ISNUMBER(SEARCH("synonym",$F20)),"sinônimo substituído",IF(AND($C20&lt;&gt;"",$G20="",COUNTIF($C20,"* *")&gt;0),"sem ocorrência no resultado → Flora e Funga",IF($J20="não","fora do AM → conferir identificação","OK"))))))))))</f>
        <v>sem resultado do Plantminer (confira se colou)</v>
      </c>
      <c r="M20" s="9"/>
      <c r="N20" s="9"/>
      <c r="O20" s="9"/>
      <c r="P20" s="9"/>
      <c r="Q20" s="9"/>
      <c r="R20" s="6" t="str">
        <f aca="false">IF($M20="","",IF(COUNTIF($M$3:$M$242,$M20)&gt;1,"sim","não"))</f>
        <v/>
      </c>
    </row>
    <row r="21" customFormat="false" ht="15" hidden="false" customHeight="false" outlineLevel="0" collapsed="false">
      <c r="A21" s="6" t="str">
        <f aca="false">1_lista!A20</f>
        <v>Bombacaceae</v>
      </c>
      <c r="B21" s="6" t="str">
        <f aca="false">IF(1_lista!G20="","",1_lista!G20)</f>
        <v>Scleronema micranthum</v>
      </c>
      <c r="C21" s="6" t="str">
        <f aca="false">IF($B21="","",IF(IFERROR(INDEX(2_plantminer!$A$2:$Z$2000,MATCH($B21,INDEX(2_plantminer!$A$2:$Z$2000,0,MATCH("original.search",2_plantminer!$A$1:$Z$1,0)),0),MATCH("search.str",2_plantminer!$A$1:$Z$1,0))&amp;"","")="NA","",IFERROR(INDEX(2_plantminer!$A$2:$Z$2000,MATCH($B21,INDEX(2_plantminer!$A$2:$Z$2000,0,MATCH("original.search",2_plantminer!$A$1:$Z$1,0)),0),MATCH("search.str",2_plantminer!$A$1:$Z$1,0))&amp;"","")))</f>
        <v/>
      </c>
      <c r="D21" s="6" t="str">
        <f aca="false">IF($B21="","",IF(IFERROR(INDEX(2_plantminer!$A$2:$Z$2000,MATCH($B21,INDEX(2_plantminer!$A$2:$Z$2000,0,MATCH("original.search",2_plantminer!$A$1:$Z$1,0)),0),MATCH("scientific.name",2_plantminer!$A$1:$Z$1,0))&amp;"","")="NA","",IFERROR(INDEX(2_plantminer!$A$2:$Z$2000,MATCH($B21,INDEX(2_plantminer!$A$2:$Z$2000,0,MATCH("original.search",2_plantminer!$A$1:$Z$1,0)),0),MATCH("scientific.name",2_plantminer!$A$1:$Z$1,0))&amp;"","")))</f>
        <v/>
      </c>
      <c r="E21" s="6" t="str">
        <f aca="false">IF($B21="","",IF(IFERROR(INDEX(2_plantminer!$A$2:$Z$2000,MATCH($B21,INDEX(2_plantminer!$A$2:$Z$2000,0,MATCH("original.search",2_plantminer!$A$1:$Z$1,0)),0),MATCH("family",2_plantminer!$A$1:$Z$1,0))&amp;"","")="NA","",IFERROR(INDEX(2_plantminer!$A$2:$Z$2000,MATCH($B21,INDEX(2_plantminer!$A$2:$Z$2000,0,MATCH("original.search",2_plantminer!$A$1:$Z$1,0)),0),MATCH("family",2_plantminer!$A$1:$Z$1,0))&amp;"","")))</f>
        <v/>
      </c>
      <c r="F21" s="6" t="str">
        <f aca="false">IF($B21="","",IF(IFERROR(INDEX(2_plantminer!$A$2:$Z$2000,MATCH($B21,INDEX(2_plantminer!$A$2:$Z$2000,0,MATCH("original.search",2_plantminer!$A$1:$Z$1,0)),0),MATCH("notes",2_plantminer!$A$1:$Z$1,0))&amp;"","")="NA","",IFERROR(INDEX(2_plantminer!$A$2:$Z$2000,MATCH($B21,INDEX(2_plantminer!$A$2:$Z$2000,0,MATCH("original.search",2_plantminer!$A$1:$Z$1,0)),0),MATCH("notes",2_plantminer!$A$1:$Z$1,0))&amp;"","")))</f>
        <v/>
      </c>
      <c r="G21" s="6" t="str">
        <f aca="false">IF($B21="","",IF(IFERROR(INDEX(2_plantminer!$A$2:$Z$2000,MATCH($B21,INDEX(2_plantminer!$A$2:$Z$2000,0,MATCH("original.search",2_plantminer!$A$1:$Z$1,0)),0),MATCH("occurrence",2_plantminer!$A$1:$Z$1,0))&amp;"","")="NA","",IFERROR(INDEX(2_plantminer!$A$2:$Z$2000,MATCH($B21,INDEX(2_plantminer!$A$2:$Z$2000,0,MATCH("original.search",2_plantminer!$A$1:$Z$1,0)),0),MATCH("occurrence",2_plantminer!$A$1:$Z$1,0))&amp;"","")))</f>
        <v/>
      </c>
      <c r="H21" s="6" t="str">
        <f aca="false">IF($B21="","",IF(IFERROR(INDEX(2_plantminer!$A$2:$Z$2000,MATCH($B21,INDEX(2_plantminer!$A$2:$Z$2000,0,MATCH("original.search",2_plantminer!$A$1:$Z$1,0)),0),MATCH("establishment",2_plantminer!$A$1:$Z$1,0))&amp;"","")="NA","",IFERROR(INDEX(2_plantminer!$A$2:$Z$2000,MATCH($B21,INDEX(2_plantminer!$A$2:$Z$2000,0,MATCH("original.search",2_plantminer!$A$1:$Z$1,0)),0),MATCH("establishment",2_plantminer!$A$1:$Z$1,0))&amp;"","")))</f>
        <v/>
      </c>
      <c r="I21" s="6" t="str">
        <f aca="false">IF($B21="","",IF(IFERROR(INDEX(2_plantminer!$A$2:$Z$2000,MATCH($B21,INDEX(2_plantminer!$A$2:$Z$2000,0,MATCH("original.search",2_plantminer!$A$1:$Z$1,0)),0),MATCH("domain",2_plantminer!$A$1:$Z$1,0))&amp;"","")="NA","",IFERROR(INDEX(2_plantminer!$A$2:$Z$2000,MATCH($B21,INDEX(2_plantminer!$A$2:$Z$2000,0,MATCH("original.search",2_plantminer!$A$1:$Z$1,0)),0),MATCH("domain",2_plantminer!$A$1:$Z$1,0))&amp;"","")))</f>
        <v/>
      </c>
      <c r="J21" s="6" t="str">
        <f aca="false">IF(OR($B21="",$G21=""),"",IF(ISNUMBER(SEARCH("BR-AM",$G21)),"sim","não"))</f>
        <v/>
      </c>
      <c r="K21" s="6" t="str">
        <f aca="false">IF($E21="","",IF($E21=$A21,"não","sim"))</f>
        <v/>
      </c>
      <c r="L21" s="6" t="str">
        <f aca="false">IF($B21="","indeterminada",IF(COUNTIF(2_plantminer!$A$1:$Z$1,"original.search")=0,"falta o resultado do Plantminer",IF(ISNUMBER(SEARCH("not found",$F21)),"não encontrado → Flora e Funga",IF(AND($C21="",$F21=""),"sem resultado do Plantminer (confira se colou)",IF(ISNUMBER(SEARCH("check",$F21)),"ambíguo → Flora e Funga",IF(AND(ISNUMBER(SEARCH("misspelled",$F21)),ISNUMBER(SEARCH("synonym",$F21))),"grafia corrigida e sinônimo substituído",IF(ISNUMBER(SEARCH("misspelled",$F21)),"grafia corrigida",IF(ISNUMBER(SEARCH("synonym",$F21)),"sinônimo substituído",IF(AND($C21&lt;&gt;"",$G21="",COUNTIF($C21,"* *")&gt;0),"sem ocorrência no resultado → Flora e Funga",IF($J21="não","fora do AM → conferir identificação","OK"))))))))))</f>
        <v>sem resultado do Plantminer (confira se colou)</v>
      </c>
      <c r="M21" s="9"/>
      <c r="N21" s="9"/>
      <c r="O21" s="9"/>
      <c r="P21" s="9"/>
      <c r="Q21" s="9"/>
      <c r="R21" s="6" t="str">
        <f aca="false">IF($M21="","",IF(COUNTIF($M$3:$M$242,$M21)&gt;1,"sim","não"))</f>
        <v/>
      </c>
    </row>
    <row r="22" customFormat="false" ht="15" hidden="false" customHeight="false" outlineLevel="0" collapsed="false">
      <c r="A22" s="6" t="str">
        <f aca="false">1_lista!A21</f>
        <v>Boraginaceae</v>
      </c>
      <c r="B22" s="6" t="str">
        <f aca="false">IF(1_lista!G21="","",1_lista!G21)</f>
        <v>Cordia fallax</v>
      </c>
      <c r="C22" s="6" t="str">
        <f aca="false">IF($B22="","",IF(IFERROR(INDEX(2_plantminer!$A$2:$Z$2000,MATCH($B22,INDEX(2_plantminer!$A$2:$Z$2000,0,MATCH("original.search",2_plantminer!$A$1:$Z$1,0)),0),MATCH("search.str",2_plantminer!$A$1:$Z$1,0))&amp;"","")="NA","",IFERROR(INDEX(2_plantminer!$A$2:$Z$2000,MATCH($B22,INDEX(2_plantminer!$A$2:$Z$2000,0,MATCH("original.search",2_plantminer!$A$1:$Z$1,0)),0),MATCH("search.str",2_plantminer!$A$1:$Z$1,0))&amp;"","")))</f>
        <v/>
      </c>
      <c r="D22" s="6" t="str">
        <f aca="false">IF($B22="","",IF(IFERROR(INDEX(2_plantminer!$A$2:$Z$2000,MATCH($B22,INDEX(2_plantminer!$A$2:$Z$2000,0,MATCH("original.search",2_plantminer!$A$1:$Z$1,0)),0),MATCH("scientific.name",2_plantminer!$A$1:$Z$1,0))&amp;"","")="NA","",IFERROR(INDEX(2_plantminer!$A$2:$Z$2000,MATCH($B22,INDEX(2_plantminer!$A$2:$Z$2000,0,MATCH("original.search",2_plantminer!$A$1:$Z$1,0)),0),MATCH("scientific.name",2_plantminer!$A$1:$Z$1,0))&amp;"","")))</f>
        <v/>
      </c>
      <c r="E22" s="6" t="str">
        <f aca="false">IF($B22="","",IF(IFERROR(INDEX(2_plantminer!$A$2:$Z$2000,MATCH($B22,INDEX(2_plantminer!$A$2:$Z$2000,0,MATCH("original.search",2_plantminer!$A$1:$Z$1,0)),0),MATCH("family",2_plantminer!$A$1:$Z$1,0))&amp;"","")="NA","",IFERROR(INDEX(2_plantminer!$A$2:$Z$2000,MATCH($B22,INDEX(2_plantminer!$A$2:$Z$2000,0,MATCH("original.search",2_plantminer!$A$1:$Z$1,0)),0),MATCH("family",2_plantminer!$A$1:$Z$1,0))&amp;"","")))</f>
        <v/>
      </c>
      <c r="F22" s="6" t="str">
        <f aca="false">IF($B22="","",IF(IFERROR(INDEX(2_plantminer!$A$2:$Z$2000,MATCH($B22,INDEX(2_plantminer!$A$2:$Z$2000,0,MATCH("original.search",2_plantminer!$A$1:$Z$1,0)),0),MATCH("notes",2_plantminer!$A$1:$Z$1,0))&amp;"","")="NA","",IFERROR(INDEX(2_plantminer!$A$2:$Z$2000,MATCH($B22,INDEX(2_plantminer!$A$2:$Z$2000,0,MATCH("original.search",2_plantminer!$A$1:$Z$1,0)),0),MATCH("notes",2_plantminer!$A$1:$Z$1,0))&amp;"","")))</f>
        <v/>
      </c>
      <c r="G22" s="6" t="str">
        <f aca="false">IF($B22="","",IF(IFERROR(INDEX(2_plantminer!$A$2:$Z$2000,MATCH($B22,INDEX(2_plantminer!$A$2:$Z$2000,0,MATCH("original.search",2_plantminer!$A$1:$Z$1,0)),0),MATCH("occurrence",2_plantminer!$A$1:$Z$1,0))&amp;"","")="NA","",IFERROR(INDEX(2_plantminer!$A$2:$Z$2000,MATCH($B22,INDEX(2_plantminer!$A$2:$Z$2000,0,MATCH("original.search",2_plantminer!$A$1:$Z$1,0)),0),MATCH("occurrence",2_plantminer!$A$1:$Z$1,0))&amp;"","")))</f>
        <v/>
      </c>
      <c r="H22" s="6" t="str">
        <f aca="false">IF($B22="","",IF(IFERROR(INDEX(2_plantminer!$A$2:$Z$2000,MATCH($B22,INDEX(2_plantminer!$A$2:$Z$2000,0,MATCH("original.search",2_plantminer!$A$1:$Z$1,0)),0),MATCH("establishment",2_plantminer!$A$1:$Z$1,0))&amp;"","")="NA","",IFERROR(INDEX(2_plantminer!$A$2:$Z$2000,MATCH($B22,INDEX(2_plantminer!$A$2:$Z$2000,0,MATCH("original.search",2_plantminer!$A$1:$Z$1,0)),0),MATCH("establishment",2_plantminer!$A$1:$Z$1,0))&amp;"","")))</f>
        <v/>
      </c>
      <c r="I22" s="6" t="str">
        <f aca="false">IF($B22="","",IF(IFERROR(INDEX(2_plantminer!$A$2:$Z$2000,MATCH($B22,INDEX(2_plantminer!$A$2:$Z$2000,0,MATCH("original.search",2_plantminer!$A$1:$Z$1,0)),0),MATCH("domain",2_plantminer!$A$1:$Z$1,0))&amp;"","")="NA","",IFERROR(INDEX(2_plantminer!$A$2:$Z$2000,MATCH($B22,INDEX(2_plantminer!$A$2:$Z$2000,0,MATCH("original.search",2_plantminer!$A$1:$Z$1,0)),0),MATCH("domain",2_plantminer!$A$1:$Z$1,0))&amp;"","")))</f>
        <v/>
      </c>
      <c r="J22" s="6" t="str">
        <f aca="false">IF(OR($B22="",$G22=""),"",IF(ISNUMBER(SEARCH("BR-AM",$G22)),"sim","não"))</f>
        <v/>
      </c>
      <c r="K22" s="6" t="str">
        <f aca="false">IF($E22="","",IF($E22=$A22,"não","sim"))</f>
        <v/>
      </c>
      <c r="L22" s="6" t="str">
        <f aca="false">IF($B22="","indeterminada",IF(COUNTIF(2_plantminer!$A$1:$Z$1,"original.search")=0,"falta o resultado do Plantminer",IF(ISNUMBER(SEARCH("not found",$F22)),"não encontrado → Flora e Funga",IF(AND($C22="",$F22=""),"sem resultado do Plantminer (confira se colou)",IF(ISNUMBER(SEARCH("check",$F22)),"ambíguo → Flora e Funga",IF(AND(ISNUMBER(SEARCH("misspelled",$F22)),ISNUMBER(SEARCH("synonym",$F22))),"grafia corrigida e sinônimo substituído",IF(ISNUMBER(SEARCH("misspelled",$F22)),"grafia corrigida",IF(ISNUMBER(SEARCH("synonym",$F22)),"sinônimo substituído",IF(AND($C22&lt;&gt;"",$G22="",COUNTIF($C22,"* *")&gt;0),"sem ocorrência no resultado → Flora e Funga",IF($J22="não","fora do AM → conferir identificação","OK"))))))))))</f>
        <v>sem resultado do Plantminer (confira se colou)</v>
      </c>
      <c r="M22" s="9"/>
      <c r="N22" s="9"/>
      <c r="O22" s="9"/>
      <c r="P22" s="9"/>
      <c r="Q22" s="9"/>
      <c r="R22" s="6" t="str">
        <f aca="false">IF($M22="","",IF(COUNTIF($M$3:$M$242,$M22)&gt;1,"sim","não"))</f>
        <v/>
      </c>
    </row>
    <row r="23" customFormat="false" ht="15" hidden="false" customHeight="false" outlineLevel="0" collapsed="false">
      <c r="A23" s="6" t="str">
        <f aca="false">1_lista!A22</f>
        <v>Burseraceae</v>
      </c>
      <c r="B23" s="6" t="str">
        <f aca="false">IF(1_lista!G22="","",1_lista!G22)</f>
        <v>Protium apiculatum</v>
      </c>
      <c r="C23" s="6" t="str">
        <f aca="false">IF($B23="","",IF(IFERROR(INDEX(2_plantminer!$A$2:$Z$2000,MATCH($B23,INDEX(2_plantminer!$A$2:$Z$2000,0,MATCH("original.search",2_plantminer!$A$1:$Z$1,0)),0),MATCH("search.str",2_plantminer!$A$1:$Z$1,0))&amp;"","")="NA","",IFERROR(INDEX(2_plantminer!$A$2:$Z$2000,MATCH($B23,INDEX(2_plantminer!$A$2:$Z$2000,0,MATCH("original.search",2_plantminer!$A$1:$Z$1,0)),0),MATCH("search.str",2_plantminer!$A$1:$Z$1,0))&amp;"","")))</f>
        <v/>
      </c>
      <c r="D23" s="6" t="str">
        <f aca="false">IF($B23="","",IF(IFERROR(INDEX(2_plantminer!$A$2:$Z$2000,MATCH($B23,INDEX(2_plantminer!$A$2:$Z$2000,0,MATCH("original.search",2_plantminer!$A$1:$Z$1,0)),0),MATCH("scientific.name",2_plantminer!$A$1:$Z$1,0))&amp;"","")="NA","",IFERROR(INDEX(2_plantminer!$A$2:$Z$2000,MATCH($B23,INDEX(2_plantminer!$A$2:$Z$2000,0,MATCH("original.search",2_plantminer!$A$1:$Z$1,0)),0),MATCH("scientific.name",2_plantminer!$A$1:$Z$1,0))&amp;"","")))</f>
        <v/>
      </c>
      <c r="E23" s="6" t="str">
        <f aca="false">IF($B23="","",IF(IFERROR(INDEX(2_plantminer!$A$2:$Z$2000,MATCH($B23,INDEX(2_plantminer!$A$2:$Z$2000,0,MATCH("original.search",2_plantminer!$A$1:$Z$1,0)),0),MATCH("family",2_plantminer!$A$1:$Z$1,0))&amp;"","")="NA","",IFERROR(INDEX(2_plantminer!$A$2:$Z$2000,MATCH($B23,INDEX(2_plantminer!$A$2:$Z$2000,0,MATCH("original.search",2_plantminer!$A$1:$Z$1,0)),0),MATCH("family",2_plantminer!$A$1:$Z$1,0))&amp;"","")))</f>
        <v/>
      </c>
      <c r="F23" s="6" t="str">
        <f aca="false">IF($B23="","",IF(IFERROR(INDEX(2_plantminer!$A$2:$Z$2000,MATCH($B23,INDEX(2_plantminer!$A$2:$Z$2000,0,MATCH("original.search",2_plantminer!$A$1:$Z$1,0)),0),MATCH("notes",2_plantminer!$A$1:$Z$1,0))&amp;"","")="NA","",IFERROR(INDEX(2_plantminer!$A$2:$Z$2000,MATCH($B23,INDEX(2_plantminer!$A$2:$Z$2000,0,MATCH("original.search",2_plantminer!$A$1:$Z$1,0)),0),MATCH("notes",2_plantminer!$A$1:$Z$1,0))&amp;"","")))</f>
        <v/>
      </c>
      <c r="G23" s="6" t="str">
        <f aca="false">IF($B23="","",IF(IFERROR(INDEX(2_plantminer!$A$2:$Z$2000,MATCH($B23,INDEX(2_plantminer!$A$2:$Z$2000,0,MATCH("original.search",2_plantminer!$A$1:$Z$1,0)),0),MATCH("occurrence",2_plantminer!$A$1:$Z$1,0))&amp;"","")="NA","",IFERROR(INDEX(2_plantminer!$A$2:$Z$2000,MATCH($B23,INDEX(2_plantminer!$A$2:$Z$2000,0,MATCH("original.search",2_plantminer!$A$1:$Z$1,0)),0),MATCH("occurrence",2_plantminer!$A$1:$Z$1,0))&amp;"","")))</f>
        <v/>
      </c>
      <c r="H23" s="6" t="str">
        <f aca="false">IF($B23="","",IF(IFERROR(INDEX(2_plantminer!$A$2:$Z$2000,MATCH($B23,INDEX(2_plantminer!$A$2:$Z$2000,0,MATCH("original.search",2_plantminer!$A$1:$Z$1,0)),0),MATCH("establishment",2_plantminer!$A$1:$Z$1,0))&amp;"","")="NA","",IFERROR(INDEX(2_plantminer!$A$2:$Z$2000,MATCH($B23,INDEX(2_plantminer!$A$2:$Z$2000,0,MATCH("original.search",2_plantminer!$A$1:$Z$1,0)),0),MATCH("establishment",2_plantminer!$A$1:$Z$1,0))&amp;"","")))</f>
        <v/>
      </c>
      <c r="I23" s="6" t="str">
        <f aca="false">IF($B23="","",IF(IFERROR(INDEX(2_plantminer!$A$2:$Z$2000,MATCH($B23,INDEX(2_plantminer!$A$2:$Z$2000,0,MATCH("original.search",2_plantminer!$A$1:$Z$1,0)),0),MATCH("domain",2_plantminer!$A$1:$Z$1,0))&amp;"","")="NA","",IFERROR(INDEX(2_plantminer!$A$2:$Z$2000,MATCH($B23,INDEX(2_plantminer!$A$2:$Z$2000,0,MATCH("original.search",2_plantminer!$A$1:$Z$1,0)),0),MATCH("domain",2_plantminer!$A$1:$Z$1,0))&amp;"","")))</f>
        <v/>
      </c>
      <c r="J23" s="6" t="str">
        <f aca="false">IF(OR($B23="",$G23=""),"",IF(ISNUMBER(SEARCH("BR-AM",$G23)),"sim","não"))</f>
        <v/>
      </c>
      <c r="K23" s="6" t="str">
        <f aca="false">IF($E23="","",IF($E23=$A23,"não","sim"))</f>
        <v/>
      </c>
      <c r="L23" s="6" t="str">
        <f aca="false">IF($B23="","indeterminada",IF(COUNTIF(2_plantminer!$A$1:$Z$1,"original.search")=0,"falta o resultado do Plantminer",IF(ISNUMBER(SEARCH("not found",$F23)),"não encontrado → Flora e Funga",IF(AND($C23="",$F23=""),"sem resultado do Plantminer (confira se colou)",IF(ISNUMBER(SEARCH("check",$F23)),"ambíguo → Flora e Funga",IF(AND(ISNUMBER(SEARCH("misspelled",$F23)),ISNUMBER(SEARCH("synonym",$F23))),"grafia corrigida e sinônimo substituído",IF(ISNUMBER(SEARCH("misspelled",$F23)),"grafia corrigida",IF(ISNUMBER(SEARCH("synonym",$F23)),"sinônimo substituído",IF(AND($C23&lt;&gt;"",$G23="",COUNTIF($C23,"* *")&gt;0),"sem ocorrência no resultado → Flora e Funga",IF($J23="não","fora do AM → conferir identificação","OK"))))))))))</f>
        <v>sem resultado do Plantminer (confira se colou)</v>
      </c>
      <c r="M23" s="9"/>
      <c r="N23" s="9"/>
      <c r="O23" s="9"/>
      <c r="P23" s="9"/>
      <c r="Q23" s="9"/>
      <c r="R23" s="6" t="str">
        <f aca="false">IF($M23="","",IF(COUNTIF($M$3:$M$242,$M23)&gt;1,"sim","não"))</f>
        <v/>
      </c>
    </row>
    <row r="24" customFormat="false" ht="15" hidden="false" customHeight="false" outlineLevel="0" collapsed="false">
      <c r="A24" s="6" t="str">
        <f aca="false">1_lista!A23</f>
        <v>Burseraceae</v>
      </c>
      <c r="B24" s="6" t="str">
        <f aca="false">IF(1_lista!G23="","",1_lista!G23)</f>
        <v>Protium carnosum</v>
      </c>
      <c r="C24" s="6" t="str">
        <f aca="false">IF($B24="","",IF(IFERROR(INDEX(2_plantminer!$A$2:$Z$2000,MATCH($B24,INDEX(2_plantminer!$A$2:$Z$2000,0,MATCH("original.search",2_plantminer!$A$1:$Z$1,0)),0),MATCH("search.str",2_plantminer!$A$1:$Z$1,0))&amp;"","")="NA","",IFERROR(INDEX(2_plantminer!$A$2:$Z$2000,MATCH($B24,INDEX(2_plantminer!$A$2:$Z$2000,0,MATCH("original.search",2_plantminer!$A$1:$Z$1,0)),0),MATCH("search.str",2_plantminer!$A$1:$Z$1,0))&amp;"","")))</f>
        <v/>
      </c>
      <c r="D24" s="6" t="str">
        <f aca="false">IF($B24="","",IF(IFERROR(INDEX(2_plantminer!$A$2:$Z$2000,MATCH($B24,INDEX(2_plantminer!$A$2:$Z$2000,0,MATCH("original.search",2_plantminer!$A$1:$Z$1,0)),0),MATCH("scientific.name",2_plantminer!$A$1:$Z$1,0))&amp;"","")="NA","",IFERROR(INDEX(2_plantminer!$A$2:$Z$2000,MATCH($B24,INDEX(2_plantminer!$A$2:$Z$2000,0,MATCH("original.search",2_plantminer!$A$1:$Z$1,0)),0),MATCH("scientific.name",2_plantminer!$A$1:$Z$1,0))&amp;"","")))</f>
        <v/>
      </c>
      <c r="E24" s="6" t="str">
        <f aca="false">IF($B24="","",IF(IFERROR(INDEX(2_plantminer!$A$2:$Z$2000,MATCH($B24,INDEX(2_plantminer!$A$2:$Z$2000,0,MATCH("original.search",2_plantminer!$A$1:$Z$1,0)),0),MATCH("family",2_plantminer!$A$1:$Z$1,0))&amp;"","")="NA","",IFERROR(INDEX(2_plantminer!$A$2:$Z$2000,MATCH($B24,INDEX(2_plantminer!$A$2:$Z$2000,0,MATCH("original.search",2_plantminer!$A$1:$Z$1,0)),0),MATCH("family",2_plantminer!$A$1:$Z$1,0))&amp;"","")))</f>
        <v/>
      </c>
      <c r="F24" s="6" t="str">
        <f aca="false">IF($B24="","",IF(IFERROR(INDEX(2_plantminer!$A$2:$Z$2000,MATCH($B24,INDEX(2_plantminer!$A$2:$Z$2000,0,MATCH("original.search",2_plantminer!$A$1:$Z$1,0)),0),MATCH("notes",2_plantminer!$A$1:$Z$1,0))&amp;"","")="NA","",IFERROR(INDEX(2_plantminer!$A$2:$Z$2000,MATCH($B24,INDEX(2_plantminer!$A$2:$Z$2000,0,MATCH("original.search",2_plantminer!$A$1:$Z$1,0)),0),MATCH("notes",2_plantminer!$A$1:$Z$1,0))&amp;"","")))</f>
        <v/>
      </c>
      <c r="G24" s="6" t="str">
        <f aca="false">IF($B24="","",IF(IFERROR(INDEX(2_plantminer!$A$2:$Z$2000,MATCH($B24,INDEX(2_plantminer!$A$2:$Z$2000,0,MATCH("original.search",2_plantminer!$A$1:$Z$1,0)),0),MATCH("occurrence",2_plantminer!$A$1:$Z$1,0))&amp;"","")="NA","",IFERROR(INDEX(2_plantminer!$A$2:$Z$2000,MATCH($B24,INDEX(2_plantminer!$A$2:$Z$2000,0,MATCH("original.search",2_plantminer!$A$1:$Z$1,0)),0),MATCH("occurrence",2_plantminer!$A$1:$Z$1,0))&amp;"","")))</f>
        <v/>
      </c>
      <c r="H24" s="6" t="str">
        <f aca="false">IF($B24="","",IF(IFERROR(INDEX(2_plantminer!$A$2:$Z$2000,MATCH($B24,INDEX(2_plantminer!$A$2:$Z$2000,0,MATCH("original.search",2_plantminer!$A$1:$Z$1,0)),0),MATCH("establishment",2_plantminer!$A$1:$Z$1,0))&amp;"","")="NA","",IFERROR(INDEX(2_plantminer!$A$2:$Z$2000,MATCH($B24,INDEX(2_plantminer!$A$2:$Z$2000,0,MATCH("original.search",2_plantminer!$A$1:$Z$1,0)),0),MATCH("establishment",2_plantminer!$A$1:$Z$1,0))&amp;"","")))</f>
        <v/>
      </c>
      <c r="I24" s="6" t="str">
        <f aca="false">IF($B24="","",IF(IFERROR(INDEX(2_plantminer!$A$2:$Z$2000,MATCH($B24,INDEX(2_plantminer!$A$2:$Z$2000,0,MATCH("original.search",2_plantminer!$A$1:$Z$1,0)),0),MATCH("domain",2_plantminer!$A$1:$Z$1,0))&amp;"","")="NA","",IFERROR(INDEX(2_plantminer!$A$2:$Z$2000,MATCH($B24,INDEX(2_plantminer!$A$2:$Z$2000,0,MATCH("original.search",2_plantminer!$A$1:$Z$1,0)),0),MATCH("domain",2_plantminer!$A$1:$Z$1,0))&amp;"","")))</f>
        <v/>
      </c>
      <c r="J24" s="6" t="str">
        <f aca="false">IF(OR($B24="",$G24=""),"",IF(ISNUMBER(SEARCH("BR-AM",$G24)),"sim","não"))</f>
        <v/>
      </c>
      <c r="K24" s="6" t="str">
        <f aca="false">IF($E24="","",IF($E24=$A24,"não","sim"))</f>
        <v/>
      </c>
      <c r="L24" s="6" t="str">
        <f aca="false">IF($B24="","indeterminada",IF(COUNTIF(2_plantminer!$A$1:$Z$1,"original.search")=0,"falta o resultado do Plantminer",IF(ISNUMBER(SEARCH("not found",$F24)),"não encontrado → Flora e Funga",IF(AND($C24="",$F24=""),"sem resultado do Plantminer (confira se colou)",IF(ISNUMBER(SEARCH("check",$F24)),"ambíguo → Flora e Funga",IF(AND(ISNUMBER(SEARCH("misspelled",$F24)),ISNUMBER(SEARCH("synonym",$F24))),"grafia corrigida e sinônimo substituído",IF(ISNUMBER(SEARCH("misspelled",$F24)),"grafia corrigida",IF(ISNUMBER(SEARCH("synonym",$F24)),"sinônimo substituído",IF(AND($C24&lt;&gt;"",$G24="",COUNTIF($C24,"* *")&gt;0),"sem ocorrência no resultado → Flora e Funga",IF($J24="não","fora do AM → conferir identificação","OK"))))))))))</f>
        <v>sem resultado do Plantminer (confira se colou)</v>
      </c>
      <c r="M24" s="9"/>
      <c r="N24" s="9"/>
      <c r="O24" s="9"/>
      <c r="P24" s="9"/>
      <c r="Q24" s="9"/>
      <c r="R24" s="6" t="str">
        <f aca="false">IF($M24="","",IF(COUNTIF($M$3:$M$242,$M24)&gt;1,"sim","não"))</f>
        <v/>
      </c>
    </row>
    <row r="25" customFormat="false" ht="15" hidden="false" customHeight="false" outlineLevel="0" collapsed="false">
      <c r="A25" s="6" t="str">
        <f aca="false">1_lista!A24</f>
        <v>Burseraceae</v>
      </c>
      <c r="B25" s="6" t="str">
        <f aca="false">IF(1_lista!G24="","",1_lista!G24)</f>
        <v>Protium decandrum</v>
      </c>
      <c r="C25" s="6" t="str">
        <f aca="false">IF($B25="","",IF(IFERROR(INDEX(2_plantminer!$A$2:$Z$2000,MATCH($B25,INDEX(2_plantminer!$A$2:$Z$2000,0,MATCH("original.search",2_plantminer!$A$1:$Z$1,0)),0),MATCH("search.str",2_plantminer!$A$1:$Z$1,0))&amp;"","")="NA","",IFERROR(INDEX(2_plantminer!$A$2:$Z$2000,MATCH($B25,INDEX(2_plantminer!$A$2:$Z$2000,0,MATCH("original.search",2_plantminer!$A$1:$Z$1,0)),0),MATCH("search.str",2_plantminer!$A$1:$Z$1,0))&amp;"","")))</f>
        <v/>
      </c>
      <c r="D25" s="6" t="str">
        <f aca="false">IF($B25="","",IF(IFERROR(INDEX(2_plantminer!$A$2:$Z$2000,MATCH($B25,INDEX(2_plantminer!$A$2:$Z$2000,0,MATCH("original.search",2_plantminer!$A$1:$Z$1,0)),0),MATCH("scientific.name",2_plantminer!$A$1:$Z$1,0))&amp;"","")="NA","",IFERROR(INDEX(2_plantminer!$A$2:$Z$2000,MATCH($B25,INDEX(2_plantminer!$A$2:$Z$2000,0,MATCH("original.search",2_plantminer!$A$1:$Z$1,0)),0),MATCH("scientific.name",2_plantminer!$A$1:$Z$1,0))&amp;"","")))</f>
        <v/>
      </c>
      <c r="E25" s="6" t="str">
        <f aca="false">IF($B25="","",IF(IFERROR(INDEX(2_plantminer!$A$2:$Z$2000,MATCH($B25,INDEX(2_plantminer!$A$2:$Z$2000,0,MATCH("original.search",2_plantminer!$A$1:$Z$1,0)),0),MATCH("family",2_plantminer!$A$1:$Z$1,0))&amp;"","")="NA","",IFERROR(INDEX(2_plantminer!$A$2:$Z$2000,MATCH($B25,INDEX(2_plantminer!$A$2:$Z$2000,0,MATCH("original.search",2_plantminer!$A$1:$Z$1,0)),0),MATCH("family",2_plantminer!$A$1:$Z$1,0))&amp;"","")))</f>
        <v/>
      </c>
      <c r="F25" s="6" t="str">
        <f aca="false">IF($B25="","",IF(IFERROR(INDEX(2_plantminer!$A$2:$Z$2000,MATCH($B25,INDEX(2_plantminer!$A$2:$Z$2000,0,MATCH("original.search",2_plantminer!$A$1:$Z$1,0)),0),MATCH("notes",2_plantminer!$A$1:$Z$1,0))&amp;"","")="NA","",IFERROR(INDEX(2_plantminer!$A$2:$Z$2000,MATCH($B25,INDEX(2_plantminer!$A$2:$Z$2000,0,MATCH("original.search",2_plantminer!$A$1:$Z$1,0)),0),MATCH("notes",2_plantminer!$A$1:$Z$1,0))&amp;"","")))</f>
        <v/>
      </c>
      <c r="G25" s="6" t="str">
        <f aca="false">IF($B25="","",IF(IFERROR(INDEX(2_plantminer!$A$2:$Z$2000,MATCH($B25,INDEX(2_plantminer!$A$2:$Z$2000,0,MATCH("original.search",2_plantminer!$A$1:$Z$1,0)),0),MATCH("occurrence",2_plantminer!$A$1:$Z$1,0))&amp;"","")="NA","",IFERROR(INDEX(2_plantminer!$A$2:$Z$2000,MATCH($B25,INDEX(2_plantminer!$A$2:$Z$2000,0,MATCH("original.search",2_plantminer!$A$1:$Z$1,0)),0),MATCH("occurrence",2_plantminer!$A$1:$Z$1,0))&amp;"","")))</f>
        <v/>
      </c>
      <c r="H25" s="6" t="str">
        <f aca="false">IF($B25="","",IF(IFERROR(INDEX(2_plantminer!$A$2:$Z$2000,MATCH($B25,INDEX(2_plantminer!$A$2:$Z$2000,0,MATCH("original.search",2_plantminer!$A$1:$Z$1,0)),0),MATCH("establishment",2_plantminer!$A$1:$Z$1,0))&amp;"","")="NA","",IFERROR(INDEX(2_plantminer!$A$2:$Z$2000,MATCH($B25,INDEX(2_plantminer!$A$2:$Z$2000,0,MATCH("original.search",2_plantminer!$A$1:$Z$1,0)),0),MATCH("establishment",2_plantminer!$A$1:$Z$1,0))&amp;"","")))</f>
        <v/>
      </c>
      <c r="I25" s="6" t="str">
        <f aca="false">IF($B25="","",IF(IFERROR(INDEX(2_plantminer!$A$2:$Z$2000,MATCH($B25,INDEX(2_plantminer!$A$2:$Z$2000,0,MATCH("original.search",2_plantminer!$A$1:$Z$1,0)),0),MATCH("domain",2_plantminer!$A$1:$Z$1,0))&amp;"","")="NA","",IFERROR(INDEX(2_plantminer!$A$2:$Z$2000,MATCH($B25,INDEX(2_plantminer!$A$2:$Z$2000,0,MATCH("original.search",2_plantminer!$A$1:$Z$1,0)),0),MATCH("domain",2_plantminer!$A$1:$Z$1,0))&amp;"","")))</f>
        <v/>
      </c>
      <c r="J25" s="6" t="str">
        <f aca="false">IF(OR($B25="",$G25=""),"",IF(ISNUMBER(SEARCH("BR-AM",$G25)),"sim","não"))</f>
        <v/>
      </c>
      <c r="K25" s="6" t="str">
        <f aca="false">IF($E25="","",IF($E25=$A25,"não","sim"))</f>
        <v/>
      </c>
      <c r="L25" s="6" t="str">
        <f aca="false">IF($B25="","indeterminada",IF(COUNTIF(2_plantminer!$A$1:$Z$1,"original.search")=0,"falta o resultado do Plantminer",IF(ISNUMBER(SEARCH("not found",$F25)),"não encontrado → Flora e Funga",IF(AND($C25="",$F25=""),"sem resultado do Plantminer (confira se colou)",IF(ISNUMBER(SEARCH("check",$F25)),"ambíguo → Flora e Funga",IF(AND(ISNUMBER(SEARCH("misspelled",$F25)),ISNUMBER(SEARCH("synonym",$F25))),"grafia corrigida e sinônimo substituído",IF(ISNUMBER(SEARCH("misspelled",$F25)),"grafia corrigida",IF(ISNUMBER(SEARCH("synonym",$F25)),"sinônimo substituído",IF(AND($C25&lt;&gt;"",$G25="",COUNTIF($C25,"* *")&gt;0),"sem ocorrência no resultado → Flora e Funga",IF($J25="não","fora do AM → conferir identificação","OK"))))))))))</f>
        <v>sem resultado do Plantminer (confira se colou)</v>
      </c>
      <c r="M25" s="9"/>
      <c r="N25" s="9"/>
      <c r="O25" s="9"/>
      <c r="P25" s="9"/>
      <c r="Q25" s="9"/>
      <c r="R25" s="6" t="str">
        <f aca="false">IF($M25="","",IF(COUNTIF($M$3:$M$242,$M25)&gt;1,"sim","não"))</f>
        <v/>
      </c>
    </row>
    <row r="26" customFormat="false" ht="15" hidden="false" customHeight="false" outlineLevel="0" collapsed="false">
      <c r="A26" s="6" t="str">
        <f aca="false">1_lista!A25</f>
        <v>Burseraceae</v>
      </c>
      <c r="B26" s="6" t="str">
        <f aca="false">IF(1_lista!G25="","",1_lista!G25)</f>
        <v>Protium polybotryum</v>
      </c>
      <c r="C26" s="6" t="str">
        <f aca="false">IF($B26="","",IF(IFERROR(INDEX(2_plantminer!$A$2:$Z$2000,MATCH($B26,INDEX(2_plantminer!$A$2:$Z$2000,0,MATCH("original.search",2_plantminer!$A$1:$Z$1,0)),0),MATCH("search.str",2_plantminer!$A$1:$Z$1,0))&amp;"","")="NA","",IFERROR(INDEX(2_plantminer!$A$2:$Z$2000,MATCH($B26,INDEX(2_plantminer!$A$2:$Z$2000,0,MATCH("original.search",2_plantminer!$A$1:$Z$1,0)),0),MATCH("search.str",2_plantminer!$A$1:$Z$1,0))&amp;"","")))</f>
        <v/>
      </c>
      <c r="D26" s="6" t="str">
        <f aca="false">IF($B26="","",IF(IFERROR(INDEX(2_plantminer!$A$2:$Z$2000,MATCH($B26,INDEX(2_plantminer!$A$2:$Z$2000,0,MATCH("original.search",2_plantminer!$A$1:$Z$1,0)),0),MATCH("scientific.name",2_plantminer!$A$1:$Z$1,0))&amp;"","")="NA","",IFERROR(INDEX(2_plantminer!$A$2:$Z$2000,MATCH($B26,INDEX(2_plantminer!$A$2:$Z$2000,0,MATCH("original.search",2_plantminer!$A$1:$Z$1,0)),0),MATCH("scientific.name",2_plantminer!$A$1:$Z$1,0))&amp;"","")))</f>
        <v/>
      </c>
      <c r="E26" s="6" t="str">
        <f aca="false">IF($B26="","",IF(IFERROR(INDEX(2_plantminer!$A$2:$Z$2000,MATCH($B26,INDEX(2_plantminer!$A$2:$Z$2000,0,MATCH("original.search",2_plantminer!$A$1:$Z$1,0)),0),MATCH("family",2_plantminer!$A$1:$Z$1,0))&amp;"","")="NA","",IFERROR(INDEX(2_plantminer!$A$2:$Z$2000,MATCH($B26,INDEX(2_plantminer!$A$2:$Z$2000,0,MATCH("original.search",2_plantminer!$A$1:$Z$1,0)),0),MATCH("family",2_plantminer!$A$1:$Z$1,0))&amp;"","")))</f>
        <v/>
      </c>
      <c r="F26" s="6" t="str">
        <f aca="false">IF($B26="","",IF(IFERROR(INDEX(2_plantminer!$A$2:$Z$2000,MATCH($B26,INDEX(2_plantminer!$A$2:$Z$2000,0,MATCH("original.search",2_plantminer!$A$1:$Z$1,0)),0),MATCH("notes",2_plantminer!$A$1:$Z$1,0))&amp;"","")="NA","",IFERROR(INDEX(2_plantminer!$A$2:$Z$2000,MATCH($B26,INDEX(2_plantminer!$A$2:$Z$2000,0,MATCH("original.search",2_plantminer!$A$1:$Z$1,0)),0),MATCH("notes",2_plantminer!$A$1:$Z$1,0))&amp;"","")))</f>
        <v/>
      </c>
      <c r="G26" s="6" t="str">
        <f aca="false">IF($B26="","",IF(IFERROR(INDEX(2_plantminer!$A$2:$Z$2000,MATCH($B26,INDEX(2_plantminer!$A$2:$Z$2000,0,MATCH("original.search",2_plantminer!$A$1:$Z$1,0)),0),MATCH("occurrence",2_plantminer!$A$1:$Z$1,0))&amp;"","")="NA","",IFERROR(INDEX(2_plantminer!$A$2:$Z$2000,MATCH($B26,INDEX(2_plantminer!$A$2:$Z$2000,0,MATCH("original.search",2_plantminer!$A$1:$Z$1,0)),0),MATCH("occurrence",2_plantminer!$A$1:$Z$1,0))&amp;"","")))</f>
        <v/>
      </c>
      <c r="H26" s="6" t="str">
        <f aca="false">IF($B26="","",IF(IFERROR(INDEX(2_plantminer!$A$2:$Z$2000,MATCH($B26,INDEX(2_plantminer!$A$2:$Z$2000,0,MATCH("original.search",2_plantminer!$A$1:$Z$1,0)),0),MATCH("establishment",2_plantminer!$A$1:$Z$1,0))&amp;"","")="NA","",IFERROR(INDEX(2_plantminer!$A$2:$Z$2000,MATCH($B26,INDEX(2_plantminer!$A$2:$Z$2000,0,MATCH("original.search",2_plantminer!$A$1:$Z$1,0)),0),MATCH("establishment",2_plantminer!$A$1:$Z$1,0))&amp;"","")))</f>
        <v/>
      </c>
      <c r="I26" s="6" t="str">
        <f aca="false">IF($B26="","",IF(IFERROR(INDEX(2_plantminer!$A$2:$Z$2000,MATCH($B26,INDEX(2_plantminer!$A$2:$Z$2000,0,MATCH("original.search",2_plantminer!$A$1:$Z$1,0)),0),MATCH("domain",2_plantminer!$A$1:$Z$1,0))&amp;"","")="NA","",IFERROR(INDEX(2_plantminer!$A$2:$Z$2000,MATCH($B26,INDEX(2_plantminer!$A$2:$Z$2000,0,MATCH("original.search",2_plantminer!$A$1:$Z$1,0)),0),MATCH("domain",2_plantminer!$A$1:$Z$1,0))&amp;"","")))</f>
        <v/>
      </c>
      <c r="J26" s="6" t="str">
        <f aca="false">IF(OR($B26="",$G26=""),"",IF(ISNUMBER(SEARCH("BR-AM",$G26)),"sim","não"))</f>
        <v/>
      </c>
      <c r="K26" s="6" t="str">
        <f aca="false">IF($E26="","",IF($E26=$A26,"não","sim"))</f>
        <v/>
      </c>
      <c r="L26" s="6" t="str">
        <f aca="false">IF($B26="","indeterminada",IF(COUNTIF(2_plantminer!$A$1:$Z$1,"original.search")=0,"falta o resultado do Plantminer",IF(ISNUMBER(SEARCH("not found",$F26)),"não encontrado → Flora e Funga",IF(AND($C26="",$F26=""),"sem resultado do Plantminer (confira se colou)",IF(ISNUMBER(SEARCH("check",$F26)),"ambíguo → Flora e Funga",IF(AND(ISNUMBER(SEARCH("misspelled",$F26)),ISNUMBER(SEARCH("synonym",$F26))),"grafia corrigida e sinônimo substituído",IF(ISNUMBER(SEARCH("misspelled",$F26)),"grafia corrigida",IF(ISNUMBER(SEARCH("synonym",$F26)),"sinônimo substituído",IF(AND($C26&lt;&gt;"",$G26="",COUNTIF($C26,"* *")&gt;0),"sem ocorrência no resultado → Flora e Funga",IF($J26="não","fora do AM → conferir identificação","OK"))))))))))</f>
        <v>sem resultado do Plantminer (confira se colou)</v>
      </c>
      <c r="M26" s="9"/>
      <c r="N26" s="9"/>
      <c r="O26" s="9"/>
      <c r="P26" s="9"/>
      <c r="Q26" s="9"/>
      <c r="R26" s="6" t="str">
        <f aca="false">IF($M26="","",IF(COUNTIF($M$3:$M$242,$M26)&gt;1,"sim","não"))</f>
        <v/>
      </c>
    </row>
    <row r="27" customFormat="false" ht="15" hidden="false" customHeight="false" outlineLevel="0" collapsed="false">
      <c r="A27" s="6" t="str">
        <f aca="false">1_lista!A26</f>
        <v>Burseraceae</v>
      </c>
      <c r="B27" s="6" t="str">
        <f aca="false">IF(1_lista!G26="","",1_lista!G26)</f>
        <v>Protium guianense</v>
      </c>
      <c r="C27" s="6" t="str">
        <f aca="false">IF($B27="","",IF(IFERROR(INDEX(2_plantminer!$A$2:$Z$2000,MATCH($B27,INDEX(2_plantminer!$A$2:$Z$2000,0,MATCH("original.search",2_plantminer!$A$1:$Z$1,0)),0),MATCH("search.str",2_plantminer!$A$1:$Z$1,0))&amp;"","")="NA","",IFERROR(INDEX(2_plantminer!$A$2:$Z$2000,MATCH($B27,INDEX(2_plantminer!$A$2:$Z$2000,0,MATCH("original.search",2_plantminer!$A$1:$Z$1,0)),0),MATCH("search.str",2_plantminer!$A$1:$Z$1,0))&amp;"","")))</f>
        <v/>
      </c>
      <c r="D27" s="6" t="str">
        <f aca="false">IF($B27="","",IF(IFERROR(INDEX(2_plantminer!$A$2:$Z$2000,MATCH($B27,INDEX(2_plantminer!$A$2:$Z$2000,0,MATCH("original.search",2_plantminer!$A$1:$Z$1,0)),0),MATCH("scientific.name",2_plantminer!$A$1:$Z$1,0))&amp;"","")="NA","",IFERROR(INDEX(2_plantminer!$A$2:$Z$2000,MATCH($B27,INDEX(2_plantminer!$A$2:$Z$2000,0,MATCH("original.search",2_plantminer!$A$1:$Z$1,0)),0),MATCH("scientific.name",2_plantminer!$A$1:$Z$1,0))&amp;"","")))</f>
        <v/>
      </c>
      <c r="E27" s="6" t="str">
        <f aca="false">IF($B27="","",IF(IFERROR(INDEX(2_plantminer!$A$2:$Z$2000,MATCH($B27,INDEX(2_plantminer!$A$2:$Z$2000,0,MATCH("original.search",2_plantminer!$A$1:$Z$1,0)),0),MATCH("family",2_plantminer!$A$1:$Z$1,0))&amp;"","")="NA","",IFERROR(INDEX(2_plantminer!$A$2:$Z$2000,MATCH($B27,INDEX(2_plantminer!$A$2:$Z$2000,0,MATCH("original.search",2_plantminer!$A$1:$Z$1,0)),0),MATCH("family",2_plantminer!$A$1:$Z$1,0))&amp;"","")))</f>
        <v/>
      </c>
      <c r="F27" s="6" t="str">
        <f aca="false">IF($B27="","",IF(IFERROR(INDEX(2_plantminer!$A$2:$Z$2000,MATCH($B27,INDEX(2_plantminer!$A$2:$Z$2000,0,MATCH("original.search",2_plantminer!$A$1:$Z$1,0)),0),MATCH("notes",2_plantminer!$A$1:$Z$1,0))&amp;"","")="NA","",IFERROR(INDEX(2_plantminer!$A$2:$Z$2000,MATCH($B27,INDEX(2_plantminer!$A$2:$Z$2000,0,MATCH("original.search",2_plantminer!$A$1:$Z$1,0)),0),MATCH("notes",2_plantminer!$A$1:$Z$1,0))&amp;"","")))</f>
        <v/>
      </c>
      <c r="G27" s="6" t="str">
        <f aca="false">IF($B27="","",IF(IFERROR(INDEX(2_plantminer!$A$2:$Z$2000,MATCH($B27,INDEX(2_plantminer!$A$2:$Z$2000,0,MATCH("original.search",2_plantminer!$A$1:$Z$1,0)),0),MATCH("occurrence",2_plantminer!$A$1:$Z$1,0))&amp;"","")="NA","",IFERROR(INDEX(2_plantminer!$A$2:$Z$2000,MATCH($B27,INDEX(2_plantminer!$A$2:$Z$2000,0,MATCH("original.search",2_plantminer!$A$1:$Z$1,0)),0),MATCH("occurrence",2_plantminer!$A$1:$Z$1,0))&amp;"","")))</f>
        <v/>
      </c>
      <c r="H27" s="6" t="str">
        <f aca="false">IF($B27="","",IF(IFERROR(INDEX(2_plantminer!$A$2:$Z$2000,MATCH($B27,INDEX(2_plantminer!$A$2:$Z$2000,0,MATCH("original.search",2_plantminer!$A$1:$Z$1,0)),0),MATCH("establishment",2_plantminer!$A$1:$Z$1,0))&amp;"","")="NA","",IFERROR(INDEX(2_plantminer!$A$2:$Z$2000,MATCH($B27,INDEX(2_plantminer!$A$2:$Z$2000,0,MATCH("original.search",2_plantminer!$A$1:$Z$1,0)),0),MATCH("establishment",2_plantminer!$A$1:$Z$1,0))&amp;"","")))</f>
        <v/>
      </c>
      <c r="I27" s="6" t="str">
        <f aca="false">IF($B27="","",IF(IFERROR(INDEX(2_plantminer!$A$2:$Z$2000,MATCH($B27,INDEX(2_plantminer!$A$2:$Z$2000,0,MATCH("original.search",2_plantminer!$A$1:$Z$1,0)),0),MATCH("domain",2_plantminer!$A$1:$Z$1,0))&amp;"","")="NA","",IFERROR(INDEX(2_plantminer!$A$2:$Z$2000,MATCH($B27,INDEX(2_plantminer!$A$2:$Z$2000,0,MATCH("original.search",2_plantminer!$A$1:$Z$1,0)),0),MATCH("domain",2_plantminer!$A$1:$Z$1,0))&amp;"","")))</f>
        <v/>
      </c>
      <c r="J27" s="6" t="str">
        <f aca="false">IF(OR($B27="",$G27=""),"",IF(ISNUMBER(SEARCH("BR-AM",$G27)),"sim","não"))</f>
        <v/>
      </c>
      <c r="K27" s="6" t="str">
        <f aca="false">IF($E27="","",IF($E27=$A27,"não","sim"))</f>
        <v/>
      </c>
      <c r="L27" s="6" t="str">
        <f aca="false">IF($B27="","indeterminada",IF(COUNTIF(2_plantminer!$A$1:$Z$1,"original.search")=0,"falta o resultado do Plantminer",IF(ISNUMBER(SEARCH("not found",$F27)),"não encontrado → Flora e Funga",IF(AND($C27="",$F27=""),"sem resultado do Plantminer (confira se colou)",IF(ISNUMBER(SEARCH("check",$F27)),"ambíguo → Flora e Funga",IF(AND(ISNUMBER(SEARCH("misspelled",$F27)),ISNUMBER(SEARCH("synonym",$F27))),"grafia corrigida e sinônimo substituído",IF(ISNUMBER(SEARCH("misspelled",$F27)),"grafia corrigida",IF(ISNUMBER(SEARCH("synonym",$F27)),"sinônimo substituído",IF(AND($C27&lt;&gt;"",$G27="",COUNTIF($C27,"* *")&gt;0),"sem ocorrência no resultado → Flora e Funga",IF($J27="não","fora do AM → conferir identificação","OK"))))))))))</f>
        <v>sem resultado do Plantminer (confira se colou)</v>
      </c>
      <c r="M27" s="9"/>
      <c r="N27" s="9"/>
      <c r="O27" s="9"/>
      <c r="P27" s="9"/>
      <c r="Q27" s="9"/>
      <c r="R27" s="6" t="str">
        <f aca="false">IF($M27="","",IF(COUNTIF($M$3:$M$242,$M27)&gt;1,"sim","não"))</f>
        <v/>
      </c>
    </row>
    <row r="28" customFormat="false" ht="15" hidden="false" customHeight="false" outlineLevel="0" collapsed="false">
      <c r="A28" s="6" t="str">
        <f aca="false">1_lista!A27</f>
        <v>Burseraceae</v>
      </c>
      <c r="B28" s="6" t="str">
        <f aca="false">IF(1_lista!G27="","",1_lista!G27)</f>
        <v>Protium hebetatum</v>
      </c>
      <c r="C28" s="6" t="str">
        <f aca="false">IF($B28="","",IF(IFERROR(INDEX(2_plantminer!$A$2:$Z$2000,MATCH($B28,INDEX(2_plantminer!$A$2:$Z$2000,0,MATCH("original.search",2_plantminer!$A$1:$Z$1,0)),0),MATCH("search.str",2_plantminer!$A$1:$Z$1,0))&amp;"","")="NA","",IFERROR(INDEX(2_plantminer!$A$2:$Z$2000,MATCH($B28,INDEX(2_plantminer!$A$2:$Z$2000,0,MATCH("original.search",2_plantminer!$A$1:$Z$1,0)),0),MATCH("search.str",2_plantminer!$A$1:$Z$1,0))&amp;"","")))</f>
        <v/>
      </c>
      <c r="D28" s="6" t="str">
        <f aca="false">IF($B28="","",IF(IFERROR(INDEX(2_plantminer!$A$2:$Z$2000,MATCH($B28,INDEX(2_plantminer!$A$2:$Z$2000,0,MATCH("original.search",2_plantminer!$A$1:$Z$1,0)),0),MATCH("scientific.name",2_plantminer!$A$1:$Z$1,0))&amp;"","")="NA","",IFERROR(INDEX(2_plantminer!$A$2:$Z$2000,MATCH($B28,INDEX(2_plantminer!$A$2:$Z$2000,0,MATCH("original.search",2_plantminer!$A$1:$Z$1,0)),0),MATCH("scientific.name",2_plantminer!$A$1:$Z$1,0))&amp;"","")))</f>
        <v/>
      </c>
      <c r="E28" s="6" t="str">
        <f aca="false">IF($B28="","",IF(IFERROR(INDEX(2_plantminer!$A$2:$Z$2000,MATCH($B28,INDEX(2_plantminer!$A$2:$Z$2000,0,MATCH("original.search",2_plantminer!$A$1:$Z$1,0)),0),MATCH("family",2_plantminer!$A$1:$Z$1,0))&amp;"","")="NA","",IFERROR(INDEX(2_plantminer!$A$2:$Z$2000,MATCH($B28,INDEX(2_plantminer!$A$2:$Z$2000,0,MATCH("original.search",2_plantminer!$A$1:$Z$1,0)),0),MATCH("family",2_plantminer!$A$1:$Z$1,0))&amp;"","")))</f>
        <v/>
      </c>
      <c r="F28" s="6" t="str">
        <f aca="false">IF($B28="","",IF(IFERROR(INDEX(2_plantminer!$A$2:$Z$2000,MATCH($B28,INDEX(2_plantminer!$A$2:$Z$2000,0,MATCH("original.search",2_plantminer!$A$1:$Z$1,0)),0),MATCH("notes",2_plantminer!$A$1:$Z$1,0))&amp;"","")="NA","",IFERROR(INDEX(2_plantminer!$A$2:$Z$2000,MATCH($B28,INDEX(2_plantminer!$A$2:$Z$2000,0,MATCH("original.search",2_plantminer!$A$1:$Z$1,0)),0),MATCH("notes",2_plantminer!$A$1:$Z$1,0))&amp;"","")))</f>
        <v/>
      </c>
      <c r="G28" s="6" t="str">
        <f aca="false">IF($B28="","",IF(IFERROR(INDEX(2_plantminer!$A$2:$Z$2000,MATCH($B28,INDEX(2_plantminer!$A$2:$Z$2000,0,MATCH("original.search",2_plantminer!$A$1:$Z$1,0)),0),MATCH("occurrence",2_plantminer!$A$1:$Z$1,0))&amp;"","")="NA","",IFERROR(INDEX(2_plantminer!$A$2:$Z$2000,MATCH($B28,INDEX(2_plantminer!$A$2:$Z$2000,0,MATCH("original.search",2_plantminer!$A$1:$Z$1,0)),0),MATCH("occurrence",2_plantminer!$A$1:$Z$1,0))&amp;"","")))</f>
        <v/>
      </c>
      <c r="H28" s="6" t="str">
        <f aca="false">IF($B28="","",IF(IFERROR(INDEX(2_plantminer!$A$2:$Z$2000,MATCH($B28,INDEX(2_plantminer!$A$2:$Z$2000,0,MATCH("original.search",2_plantminer!$A$1:$Z$1,0)),0),MATCH("establishment",2_plantminer!$A$1:$Z$1,0))&amp;"","")="NA","",IFERROR(INDEX(2_plantminer!$A$2:$Z$2000,MATCH($B28,INDEX(2_plantminer!$A$2:$Z$2000,0,MATCH("original.search",2_plantminer!$A$1:$Z$1,0)),0),MATCH("establishment",2_plantminer!$A$1:$Z$1,0))&amp;"","")))</f>
        <v/>
      </c>
      <c r="I28" s="6" t="str">
        <f aca="false">IF($B28="","",IF(IFERROR(INDEX(2_plantminer!$A$2:$Z$2000,MATCH($B28,INDEX(2_plantminer!$A$2:$Z$2000,0,MATCH("original.search",2_plantminer!$A$1:$Z$1,0)),0),MATCH("domain",2_plantminer!$A$1:$Z$1,0))&amp;"","")="NA","",IFERROR(INDEX(2_plantminer!$A$2:$Z$2000,MATCH($B28,INDEX(2_plantminer!$A$2:$Z$2000,0,MATCH("original.search",2_plantminer!$A$1:$Z$1,0)),0),MATCH("domain",2_plantminer!$A$1:$Z$1,0))&amp;"","")))</f>
        <v/>
      </c>
      <c r="J28" s="6" t="str">
        <f aca="false">IF(OR($B28="",$G28=""),"",IF(ISNUMBER(SEARCH("BR-AM",$G28)),"sim","não"))</f>
        <v/>
      </c>
      <c r="K28" s="6" t="str">
        <f aca="false">IF($E28="","",IF($E28=$A28,"não","sim"))</f>
        <v/>
      </c>
      <c r="L28" s="6" t="str">
        <f aca="false">IF($B28="","indeterminada",IF(COUNTIF(2_plantminer!$A$1:$Z$1,"original.search")=0,"falta o resultado do Plantminer",IF(ISNUMBER(SEARCH("not found",$F28)),"não encontrado → Flora e Funga",IF(AND($C28="",$F28=""),"sem resultado do Plantminer (confira se colou)",IF(ISNUMBER(SEARCH("check",$F28)),"ambíguo → Flora e Funga",IF(AND(ISNUMBER(SEARCH("misspelled",$F28)),ISNUMBER(SEARCH("synonym",$F28))),"grafia corrigida e sinônimo substituído",IF(ISNUMBER(SEARCH("misspelled",$F28)),"grafia corrigida",IF(ISNUMBER(SEARCH("synonym",$F28)),"sinônimo substituído",IF(AND($C28&lt;&gt;"",$G28="",COUNTIF($C28,"* *")&gt;0),"sem ocorrência no resultado → Flora e Funga",IF($J28="não","fora do AM → conferir identificação","OK"))))))))))</f>
        <v>sem resultado do Plantminer (confira se colou)</v>
      </c>
      <c r="M28" s="9"/>
      <c r="N28" s="9"/>
      <c r="O28" s="9"/>
      <c r="P28" s="9"/>
      <c r="Q28" s="9"/>
      <c r="R28" s="6" t="str">
        <f aca="false">IF($M28="","",IF(COUNTIF($M$3:$M$242,$M28)&gt;1,"sim","não"))</f>
        <v/>
      </c>
    </row>
    <row r="29" customFormat="false" ht="15" hidden="false" customHeight="false" outlineLevel="0" collapsed="false">
      <c r="A29" s="6" t="str">
        <f aca="false">1_lista!A28</f>
        <v>Burseraceae</v>
      </c>
      <c r="B29" s="6" t="str">
        <f aca="false">IF(1_lista!G28="","",1_lista!G28)</f>
        <v>Protium insigne</v>
      </c>
      <c r="C29" s="6" t="str">
        <f aca="false">IF($B29="","",IF(IFERROR(INDEX(2_plantminer!$A$2:$Z$2000,MATCH($B29,INDEX(2_plantminer!$A$2:$Z$2000,0,MATCH("original.search",2_plantminer!$A$1:$Z$1,0)),0),MATCH("search.str",2_plantminer!$A$1:$Z$1,0))&amp;"","")="NA","",IFERROR(INDEX(2_plantminer!$A$2:$Z$2000,MATCH($B29,INDEX(2_plantminer!$A$2:$Z$2000,0,MATCH("original.search",2_plantminer!$A$1:$Z$1,0)),0),MATCH("search.str",2_plantminer!$A$1:$Z$1,0))&amp;"","")))</f>
        <v/>
      </c>
      <c r="D29" s="6" t="str">
        <f aca="false">IF($B29="","",IF(IFERROR(INDEX(2_plantminer!$A$2:$Z$2000,MATCH($B29,INDEX(2_plantminer!$A$2:$Z$2000,0,MATCH("original.search",2_plantminer!$A$1:$Z$1,0)),0),MATCH("scientific.name",2_plantminer!$A$1:$Z$1,0))&amp;"","")="NA","",IFERROR(INDEX(2_plantminer!$A$2:$Z$2000,MATCH($B29,INDEX(2_plantminer!$A$2:$Z$2000,0,MATCH("original.search",2_plantminer!$A$1:$Z$1,0)),0),MATCH("scientific.name",2_plantminer!$A$1:$Z$1,0))&amp;"","")))</f>
        <v/>
      </c>
      <c r="E29" s="6" t="str">
        <f aca="false">IF($B29="","",IF(IFERROR(INDEX(2_plantminer!$A$2:$Z$2000,MATCH($B29,INDEX(2_plantminer!$A$2:$Z$2000,0,MATCH("original.search",2_plantminer!$A$1:$Z$1,0)),0),MATCH("family",2_plantminer!$A$1:$Z$1,0))&amp;"","")="NA","",IFERROR(INDEX(2_plantminer!$A$2:$Z$2000,MATCH($B29,INDEX(2_plantminer!$A$2:$Z$2000,0,MATCH("original.search",2_plantminer!$A$1:$Z$1,0)),0),MATCH("family",2_plantminer!$A$1:$Z$1,0))&amp;"","")))</f>
        <v/>
      </c>
      <c r="F29" s="6" t="str">
        <f aca="false">IF($B29="","",IF(IFERROR(INDEX(2_plantminer!$A$2:$Z$2000,MATCH($B29,INDEX(2_plantminer!$A$2:$Z$2000,0,MATCH("original.search",2_plantminer!$A$1:$Z$1,0)),0),MATCH("notes",2_plantminer!$A$1:$Z$1,0))&amp;"","")="NA","",IFERROR(INDEX(2_plantminer!$A$2:$Z$2000,MATCH($B29,INDEX(2_plantminer!$A$2:$Z$2000,0,MATCH("original.search",2_plantminer!$A$1:$Z$1,0)),0),MATCH("notes",2_plantminer!$A$1:$Z$1,0))&amp;"","")))</f>
        <v/>
      </c>
      <c r="G29" s="6" t="str">
        <f aca="false">IF($B29="","",IF(IFERROR(INDEX(2_plantminer!$A$2:$Z$2000,MATCH($B29,INDEX(2_plantminer!$A$2:$Z$2000,0,MATCH("original.search",2_plantminer!$A$1:$Z$1,0)),0),MATCH("occurrence",2_plantminer!$A$1:$Z$1,0))&amp;"","")="NA","",IFERROR(INDEX(2_plantminer!$A$2:$Z$2000,MATCH($B29,INDEX(2_plantminer!$A$2:$Z$2000,0,MATCH("original.search",2_plantminer!$A$1:$Z$1,0)),0),MATCH("occurrence",2_plantminer!$A$1:$Z$1,0))&amp;"","")))</f>
        <v/>
      </c>
      <c r="H29" s="6" t="str">
        <f aca="false">IF($B29="","",IF(IFERROR(INDEX(2_plantminer!$A$2:$Z$2000,MATCH($B29,INDEX(2_plantminer!$A$2:$Z$2000,0,MATCH("original.search",2_plantminer!$A$1:$Z$1,0)),0),MATCH("establishment",2_plantminer!$A$1:$Z$1,0))&amp;"","")="NA","",IFERROR(INDEX(2_plantminer!$A$2:$Z$2000,MATCH($B29,INDEX(2_plantminer!$A$2:$Z$2000,0,MATCH("original.search",2_plantminer!$A$1:$Z$1,0)),0),MATCH("establishment",2_plantminer!$A$1:$Z$1,0))&amp;"","")))</f>
        <v/>
      </c>
      <c r="I29" s="6" t="str">
        <f aca="false">IF($B29="","",IF(IFERROR(INDEX(2_plantminer!$A$2:$Z$2000,MATCH($B29,INDEX(2_plantminer!$A$2:$Z$2000,0,MATCH("original.search",2_plantminer!$A$1:$Z$1,0)),0),MATCH("domain",2_plantminer!$A$1:$Z$1,0))&amp;"","")="NA","",IFERROR(INDEX(2_plantminer!$A$2:$Z$2000,MATCH($B29,INDEX(2_plantminer!$A$2:$Z$2000,0,MATCH("original.search",2_plantminer!$A$1:$Z$1,0)),0),MATCH("domain",2_plantminer!$A$1:$Z$1,0))&amp;"","")))</f>
        <v/>
      </c>
      <c r="J29" s="6" t="str">
        <f aca="false">IF(OR($B29="",$G29=""),"",IF(ISNUMBER(SEARCH("BR-AM",$G29)),"sim","não"))</f>
        <v/>
      </c>
      <c r="K29" s="6" t="str">
        <f aca="false">IF($E29="","",IF($E29=$A29,"não","sim"))</f>
        <v/>
      </c>
      <c r="L29" s="6" t="str">
        <f aca="false">IF($B29="","indeterminada",IF(COUNTIF(2_plantminer!$A$1:$Z$1,"original.search")=0,"falta o resultado do Plantminer",IF(ISNUMBER(SEARCH("not found",$F29)),"não encontrado → Flora e Funga",IF(AND($C29="",$F29=""),"sem resultado do Plantminer (confira se colou)",IF(ISNUMBER(SEARCH("check",$F29)),"ambíguo → Flora e Funga",IF(AND(ISNUMBER(SEARCH("misspelled",$F29)),ISNUMBER(SEARCH("synonym",$F29))),"grafia corrigida e sinônimo substituído",IF(ISNUMBER(SEARCH("misspelled",$F29)),"grafia corrigida",IF(ISNUMBER(SEARCH("synonym",$F29)),"sinônimo substituído",IF(AND($C29&lt;&gt;"",$G29="",COUNTIF($C29,"* *")&gt;0),"sem ocorrência no resultado → Flora e Funga",IF($J29="não","fora do AM → conferir identificação","OK"))))))))))</f>
        <v>sem resultado do Plantminer (confira se colou)</v>
      </c>
      <c r="M29" s="9"/>
      <c r="N29" s="9"/>
      <c r="O29" s="9"/>
      <c r="P29" s="9"/>
      <c r="Q29" s="9"/>
      <c r="R29" s="6" t="str">
        <f aca="false">IF($M29="","",IF(COUNTIF($M$3:$M$242,$M29)&gt;1,"sim","não"))</f>
        <v/>
      </c>
    </row>
    <row r="30" customFormat="false" ht="15" hidden="false" customHeight="false" outlineLevel="0" collapsed="false">
      <c r="A30" s="6" t="str">
        <f aca="false">1_lista!A29</f>
        <v>Burseraceae</v>
      </c>
      <c r="B30" s="6" t="str">
        <f aca="false">IF(1_lista!G29="","",1_lista!G29)</f>
        <v>Protium strumosum</v>
      </c>
      <c r="C30" s="6" t="str">
        <f aca="false">IF($B30="","",IF(IFERROR(INDEX(2_plantminer!$A$2:$Z$2000,MATCH($B30,INDEX(2_plantminer!$A$2:$Z$2000,0,MATCH("original.search",2_plantminer!$A$1:$Z$1,0)),0),MATCH("search.str",2_plantminer!$A$1:$Z$1,0))&amp;"","")="NA","",IFERROR(INDEX(2_plantminer!$A$2:$Z$2000,MATCH($B30,INDEX(2_plantminer!$A$2:$Z$2000,0,MATCH("original.search",2_plantminer!$A$1:$Z$1,0)),0),MATCH("search.str",2_plantminer!$A$1:$Z$1,0))&amp;"","")))</f>
        <v/>
      </c>
      <c r="D30" s="6" t="str">
        <f aca="false">IF($B30="","",IF(IFERROR(INDEX(2_plantminer!$A$2:$Z$2000,MATCH($B30,INDEX(2_plantminer!$A$2:$Z$2000,0,MATCH("original.search",2_plantminer!$A$1:$Z$1,0)),0),MATCH("scientific.name",2_plantminer!$A$1:$Z$1,0))&amp;"","")="NA","",IFERROR(INDEX(2_plantminer!$A$2:$Z$2000,MATCH($B30,INDEX(2_plantminer!$A$2:$Z$2000,0,MATCH("original.search",2_plantminer!$A$1:$Z$1,0)),0),MATCH("scientific.name",2_plantminer!$A$1:$Z$1,0))&amp;"","")))</f>
        <v/>
      </c>
      <c r="E30" s="6" t="str">
        <f aca="false">IF($B30="","",IF(IFERROR(INDEX(2_plantminer!$A$2:$Z$2000,MATCH($B30,INDEX(2_plantminer!$A$2:$Z$2000,0,MATCH("original.search",2_plantminer!$A$1:$Z$1,0)),0),MATCH("family",2_plantminer!$A$1:$Z$1,0))&amp;"","")="NA","",IFERROR(INDEX(2_plantminer!$A$2:$Z$2000,MATCH($B30,INDEX(2_plantminer!$A$2:$Z$2000,0,MATCH("original.search",2_plantminer!$A$1:$Z$1,0)),0),MATCH("family",2_plantminer!$A$1:$Z$1,0))&amp;"","")))</f>
        <v/>
      </c>
      <c r="F30" s="6" t="str">
        <f aca="false">IF($B30="","",IF(IFERROR(INDEX(2_plantminer!$A$2:$Z$2000,MATCH($B30,INDEX(2_plantminer!$A$2:$Z$2000,0,MATCH("original.search",2_plantminer!$A$1:$Z$1,0)),0),MATCH("notes",2_plantminer!$A$1:$Z$1,0))&amp;"","")="NA","",IFERROR(INDEX(2_plantminer!$A$2:$Z$2000,MATCH($B30,INDEX(2_plantminer!$A$2:$Z$2000,0,MATCH("original.search",2_plantminer!$A$1:$Z$1,0)),0),MATCH("notes",2_plantminer!$A$1:$Z$1,0))&amp;"","")))</f>
        <v/>
      </c>
      <c r="G30" s="6" t="str">
        <f aca="false">IF($B30="","",IF(IFERROR(INDEX(2_plantminer!$A$2:$Z$2000,MATCH($B30,INDEX(2_plantminer!$A$2:$Z$2000,0,MATCH("original.search",2_plantminer!$A$1:$Z$1,0)),0),MATCH("occurrence",2_plantminer!$A$1:$Z$1,0))&amp;"","")="NA","",IFERROR(INDEX(2_plantminer!$A$2:$Z$2000,MATCH($B30,INDEX(2_plantminer!$A$2:$Z$2000,0,MATCH("original.search",2_plantminer!$A$1:$Z$1,0)),0),MATCH("occurrence",2_plantminer!$A$1:$Z$1,0))&amp;"","")))</f>
        <v/>
      </c>
      <c r="H30" s="6" t="str">
        <f aca="false">IF($B30="","",IF(IFERROR(INDEX(2_plantminer!$A$2:$Z$2000,MATCH($B30,INDEX(2_plantminer!$A$2:$Z$2000,0,MATCH("original.search",2_plantminer!$A$1:$Z$1,0)),0),MATCH("establishment",2_plantminer!$A$1:$Z$1,0))&amp;"","")="NA","",IFERROR(INDEX(2_plantminer!$A$2:$Z$2000,MATCH($B30,INDEX(2_plantminer!$A$2:$Z$2000,0,MATCH("original.search",2_plantminer!$A$1:$Z$1,0)),0),MATCH("establishment",2_plantminer!$A$1:$Z$1,0))&amp;"","")))</f>
        <v/>
      </c>
      <c r="I30" s="6" t="str">
        <f aca="false">IF($B30="","",IF(IFERROR(INDEX(2_plantminer!$A$2:$Z$2000,MATCH($B30,INDEX(2_plantminer!$A$2:$Z$2000,0,MATCH("original.search",2_plantminer!$A$1:$Z$1,0)),0),MATCH("domain",2_plantminer!$A$1:$Z$1,0))&amp;"","")="NA","",IFERROR(INDEX(2_plantminer!$A$2:$Z$2000,MATCH($B30,INDEX(2_plantminer!$A$2:$Z$2000,0,MATCH("original.search",2_plantminer!$A$1:$Z$1,0)),0),MATCH("domain",2_plantminer!$A$1:$Z$1,0))&amp;"","")))</f>
        <v/>
      </c>
      <c r="J30" s="6" t="str">
        <f aca="false">IF(OR($B30="",$G30=""),"",IF(ISNUMBER(SEARCH("BR-AM",$G30)),"sim","não"))</f>
        <v/>
      </c>
      <c r="K30" s="6" t="str">
        <f aca="false">IF($E30="","",IF($E30=$A30,"não","sim"))</f>
        <v/>
      </c>
      <c r="L30" s="6" t="str">
        <f aca="false">IF($B30="","indeterminada",IF(COUNTIF(2_plantminer!$A$1:$Z$1,"original.search")=0,"falta o resultado do Plantminer",IF(ISNUMBER(SEARCH("not found",$F30)),"não encontrado → Flora e Funga",IF(AND($C30="",$F30=""),"sem resultado do Plantminer (confira se colou)",IF(ISNUMBER(SEARCH("check",$F30)),"ambíguo → Flora e Funga",IF(AND(ISNUMBER(SEARCH("misspelled",$F30)),ISNUMBER(SEARCH("synonym",$F30))),"grafia corrigida e sinônimo substituído",IF(ISNUMBER(SEARCH("misspelled",$F30)),"grafia corrigida",IF(ISNUMBER(SEARCH("synonym",$F30)),"sinônimo substituído",IF(AND($C30&lt;&gt;"",$G30="",COUNTIF($C30,"* *")&gt;0),"sem ocorrência no resultado → Flora e Funga",IF($J30="não","fora do AM → conferir identificação","OK"))))))))))</f>
        <v>sem resultado do Plantminer (confira se colou)</v>
      </c>
      <c r="M30" s="9"/>
      <c r="N30" s="9"/>
      <c r="O30" s="9"/>
      <c r="P30" s="9"/>
      <c r="Q30" s="9"/>
      <c r="R30" s="6" t="str">
        <f aca="false">IF($M30="","",IF(COUNTIF($M$3:$M$242,$M30)&gt;1,"sim","não"))</f>
        <v/>
      </c>
    </row>
    <row r="31" customFormat="false" ht="15" hidden="false" customHeight="false" outlineLevel="0" collapsed="false">
      <c r="A31" s="6" t="str">
        <f aca="false">1_lista!A30</f>
        <v>Burseraceae</v>
      </c>
      <c r="B31" s="6" t="str">
        <f aca="false">IF(1_lista!G30="","",1_lista!G30)</f>
        <v>Protium trifoliolatum</v>
      </c>
      <c r="C31" s="6" t="str">
        <f aca="false">IF($B31="","",IF(IFERROR(INDEX(2_plantminer!$A$2:$Z$2000,MATCH($B31,INDEX(2_plantminer!$A$2:$Z$2000,0,MATCH("original.search",2_plantminer!$A$1:$Z$1,0)),0),MATCH("search.str",2_plantminer!$A$1:$Z$1,0))&amp;"","")="NA","",IFERROR(INDEX(2_plantminer!$A$2:$Z$2000,MATCH($B31,INDEX(2_plantminer!$A$2:$Z$2000,0,MATCH("original.search",2_plantminer!$A$1:$Z$1,0)),0),MATCH("search.str",2_plantminer!$A$1:$Z$1,0))&amp;"","")))</f>
        <v/>
      </c>
      <c r="D31" s="6" t="str">
        <f aca="false">IF($B31="","",IF(IFERROR(INDEX(2_plantminer!$A$2:$Z$2000,MATCH($B31,INDEX(2_plantminer!$A$2:$Z$2000,0,MATCH("original.search",2_plantminer!$A$1:$Z$1,0)),0),MATCH("scientific.name",2_plantminer!$A$1:$Z$1,0))&amp;"","")="NA","",IFERROR(INDEX(2_plantminer!$A$2:$Z$2000,MATCH($B31,INDEX(2_plantminer!$A$2:$Z$2000,0,MATCH("original.search",2_plantminer!$A$1:$Z$1,0)),0),MATCH("scientific.name",2_plantminer!$A$1:$Z$1,0))&amp;"","")))</f>
        <v/>
      </c>
      <c r="E31" s="6" t="str">
        <f aca="false">IF($B31="","",IF(IFERROR(INDEX(2_plantminer!$A$2:$Z$2000,MATCH($B31,INDEX(2_plantminer!$A$2:$Z$2000,0,MATCH("original.search",2_plantminer!$A$1:$Z$1,0)),0),MATCH("family",2_plantminer!$A$1:$Z$1,0))&amp;"","")="NA","",IFERROR(INDEX(2_plantminer!$A$2:$Z$2000,MATCH($B31,INDEX(2_plantminer!$A$2:$Z$2000,0,MATCH("original.search",2_plantminer!$A$1:$Z$1,0)),0),MATCH("family",2_plantminer!$A$1:$Z$1,0))&amp;"","")))</f>
        <v/>
      </c>
      <c r="F31" s="6" t="str">
        <f aca="false">IF($B31="","",IF(IFERROR(INDEX(2_plantminer!$A$2:$Z$2000,MATCH($B31,INDEX(2_plantminer!$A$2:$Z$2000,0,MATCH("original.search",2_plantminer!$A$1:$Z$1,0)),0),MATCH("notes",2_plantminer!$A$1:$Z$1,0))&amp;"","")="NA","",IFERROR(INDEX(2_plantminer!$A$2:$Z$2000,MATCH($B31,INDEX(2_plantminer!$A$2:$Z$2000,0,MATCH("original.search",2_plantminer!$A$1:$Z$1,0)),0),MATCH("notes",2_plantminer!$A$1:$Z$1,0))&amp;"","")))</f>
        <v/>
      </c>
      <c r="G31" s="6" t="str">
        <f aca="false">IF($B31="","",IF(IFERROR(INDEX(2_plantminer!$A$2:$Z$2000,MATCH($B31,INDEX(2_plantminer!$A$2:$Z$2000,0,MATCH("original.search",2_plantminer!$A$1:$Z$1,0)),0),MATCH("occurrence",2_plantminer!$A$1:$Z$1,0))&amp;"","")="NA","",IFERROR(INDEX(2_plantminer!$A$2:$Z$2000,MATCH($B31,INDEX(2_plantminer!$A$2:$Z$2000,0,MATCH("original.search",2_plantminer!$A$1:$Z$1,0)),0),MATCH("occurrence",2_plantminer!$A$1:$Z$1,0))&amp;"","")))</f>
        <v/>
      </c>
      <c r="H31" s="6" t="str">
        <f aca="false">IF($B31="","",IF(IFERROR(INDEX(2_plantminer!$A$2:$Z$2000,MATCH($B31,INDEX(2_plantminer!$A$2:$Z$2000,0,MATCH("original.search",2_plantminer!$A$1:$Z$1,0)),0),MATCH("establishment",2_plantminer!$A$1:$Z$1,0))&amp;"","")="NA","",IFERROR(INDEX(2_plantminer!$A$2:$Z$2000,MATCH($B31,INDEX(2_plantminer!$A$2:$Z$2000,0,MATCH("original.search",2_plantminer!$A$1:$Z$1,0)),0),MATCH("establishment",2_plantminer!$A$1:$Z$1,0))&amp;"","")))</f>
        <v/>
      </c>
      <c r="I31" s="6" t="str">
        <f aca="false">IF($B31="","",IF(IFERROR(INDEX(2_plantminer!$A$2:$Z$2000,MATCH($B31,INDEX(2_plantminer!$A$2:$Z$2000,0,MATCH("original.search",2_plantminer!$A$1:$Z$1,0)),0),MATCH("domain",2_plantminer!$A$1:$Z$1,0))&amp;"","")="NA","",IFERROR(INDEX(2_plantminer!$A$2:$Z$2000,MATCH($B31,INDEX(2_plantminer!$A$2:$Z$2000,0,MATCH("original.search",2_plantminer!$A$1:$Z$1,0)),0),MATCH("domain",2_plantminer!$A$1:$Z$1,0))&amp;"","")))</f>
        <v/>
      </c>
      <c r="J31" s="6" t="str">
        <f aca="false">IF(OR($B31="",$G31=""),"",IF(ISNUMBER(SEARCH("BR-AM",$G31)),"sim","não"))</f>
        <v/>
      </c>
      <c r="K31" s="6" t="str">
        <f aca="false">IF($E31="","",IF($E31=$A31,"não","sim"))</f>
        <v/>
      </c>
      <c r="L31" s="6" t="str">
        <f aca="false">IF($B31="","indeterminada",IF(COUNTIF(2_plantminer!$A$1:$Z$1,"original.search")=0,"falta o resultado do Plantminer",IF(ISNUMBER(SEARCH("not found",$F31)),"não encontrado → Flora e Funga",IF(AND($C31="",$F31=""),"sem resultado do Plantminer (confira se colou)",IF(ISNUMBER(SEARCH("check",$F31)),"ambíguo → Flora e Funga",IF(AND(ISNUMBER(SEARCH("misspelled",$F31)),ISNUMBER(SEARCH("synonym",$F31))),"grafia corrigida e sinônimo substituído",IF(ISNUMBER(SEARCH("misspelled",$F31)),"grafia corrigida",IF(ISNUMBER(SEARCH("synonym",$F31)),"sinônimo substituído",IF(AND($C31&lt;&gt;"",$G31="",COUNTIF($C31,"* *")&gt;0),"sem ocorrência no resultado → Flora e Funga",IF($J31="não","fora do AM → conferir identificação","OK"))))))))))</f>
        <v>sem resultado do Plantminer (confira se colou)</v>
      </c>
      <c r="M31" s="9"/>
      <c r="N31" s="9"/>
      <c r="O31" s="9"/>
      <c r="P31" s="9"/>
      <c r="Q31" s="9"/>
      <c r="R31" s="6" t="str">
        <f aca="false">IF($M31="","",IF(COUNTIF($M$3:$M$242,$M31)&gt;1,"sim","não"))</f>
        <v/>
      </c>
    </row>
    <row r="32" customFormat="false" ht="15" hidden="false" customHeight="false" outlineLevel="0" collapsed="false">
      <c r="A32" s="6" t="str">
        <f aca="false">1_lista!A31</f>
        <v>Burseraceae</v>
      </c>
      <c r="B32" s="6" t="str">
        <f aca="false">IF(1_lista!G31="","",1_lista!G31)</f>
        <v>Tetragastris altissima</v>
      </c>
      <c r="C32" s="6" t="str">
        <f aca="false">IF($B32="","",IF(IFERROR(INDEX(2_plantminer!$A$2:$Z$2000,MATCH($B32,INDEX(2_plantminer!$A$2:$Z$2000,0,MATCH("original.search",2_plantminer!$A$1:$Z$1,0)),0),MATCH("search.str",2_plantminer!$A$1:$Z$1,0))&amp;"","")="NA","",IFERROR(INDEX(2_plantminer!$A$2:$Z$2000,MATCH($B32,INDEX(2_plantminer!$A$2:$Z$2000,0,MATCH("original.search",2_plantminer!$A$1:$Z$1,0)),0),MATCH("search.str",2_plantminer!$A$1:$Z$1,0))&amp;"","")))</f>
        <v/>
      </c>
      <c r="D32" s="6" t="str">
        <f aca="false">IF($B32="","",IF(IFERROR(INDEX(2_plantminer!$A$2:$Z$2000,MATCH($B32,INDEX(2_plantminer!$A$2:$Z$2000,0,MATCH("original.search",2_plantminer!$A$1:$Z$1,0)),0),MATCH("scientific.name",2_plantminer!$A$1:$Z$1,0))&amp;"","")="NA","",IFERROR(INDEX(2_plantminer!$A$2:$Z$2000,MATCH($B32,INDEX(2_plantminer!$A$2:$Z$2000,0,MATCH("original.search",2_plantminer!$A$1:$Z$1,0)),0),MATCH("scientific.name",2_plantminer!$A$1:$Z$1,0))&amp;"","")))</f>
        <v/>
      </c>
      <c r="E32" s="6" t="str">
        <f aca="false">IF($B32="","",IF(IFERROR(INDEX(2_plantminer!$A$2:$Z$2000,MATCH($B32,INDEX(2_plantminer!$A$2:$Z$2000,0,MATCH("original.search",2_plantminer!$A$1:$Z$1,0)),0),MATCH("family",2_plantminer!$A$1:$Z$1,0))&amp;"","")="NA","",IFERROR(INDEX(2_plantminer!$A$2:$Z$2000,MATCH($B32,INDEX(2_plantminer!$A$2:$Z$2000,0,MATCH("original.search",2_plantminer!$A$1:$Z$1,0)),0),MATCH("family",2_plantminer!$A$1:$Z$1,0))&amp;"","")))</f>
        <v/>
      </c>
      <c r="F32" s="6" t="str">
        <f aca="false">IF($B32="","",IF(IFERROR(INDEX(2_plantminer!$A$2:$Z$2000,MATCH($B32,INDEX(2_plantminer!$A$2:$Z$2000,0,MATCH("original.search",2_plantminer!$A$1:$Z$1,0)),0),MATCH("notes",2_plantminer!$A$1:$Z$1,0))&amp;"","")="NA","",IFERROR(INDEX(2_plantminer!$A$2:$Z$2000,MATCH($B32,INDEX(2_plantminer!$A$2:$Z$2000,0,MATCH("original.search",2_plantminer!$A$1:$Z$1,0)),0),MATCH("notes",2_plantminer!$A$1:$Z$1,0))&amp;"","")))</f>
        <v/>
      </c>
      <c r="G32" s="6" t="str">
        <f aca="false">IF($B32="","",IF(IFERROR(INDEX(2_plantminer!$A$2:$Z$2000,MATCH($B32,INDEX(2_plantminer!$A$2:$Z$2000,0,MATCH("original.search",2_plantminer!$A$1:$Z$1,0)),0),MATCH("occurrence",2_plantminer!$A$1:$Z$1,0))&amp;"","")="NA","",IFERROR(INDEX(2_plantminer!$A$2:$Z$2000,MATCH($B32,INDEX(2_plantminer!$A$2:$Z$2000,0,MATCH("original.search",2_plantminer!$A$1:$Z$1,0)),0),MATCH("occurrence",2_plantminer!$A$1:$Z$1,0))&amp;"","")))</f>
        <v/>
      </c>
      <c r="H32" s="6" t="str">
        <f aca="false">IF($B32="","",IF(IFERROR(INDEX(2_plantminer!$A$2:$Z$2000,MATCH($B32,INDEX(2_plantminer!$A$2:$Z$2000,0,MATCH("original.search",2_plantminer!$A$1:$Z$1,0)),0),MATCH("establishment",2_plantminer!$A$1:$Z$1,0))&amp;"","")="NA","",IFERROR(INDEX(2_plantminer!$A$2:$Z$2000,MATCH($B32,INDEX(2_plantminer!$A$2:$Z$2000,0,MATCH("original.search",2_plantminer!$A$1:$Z$1,0)),0),MATCH("establishment",2_plantminer!$A$1:$Z$1,0))&amp;"","")))</f>
        <v/>
      </c>
      <c r="I32" s="6" t="str">
        <f aca="false">IF($B32="","",IF(IFERROR(INDEX(2_plantminer!$A$2:$Z$2000,MATCH($B32,INDEX(2_plantminer!$A$2:$Z$2000,0,MATCH("original.search",2_plantminer!$A$1:$Z$1,0)),0),MATCH("domain",2_plantminer!$A$1:$Z$1,0))&amp;"","")="NA","",IFERROR(INDEX(2_plantminer!$A$2:$Z$2000,MATCH($B32,INDEX(2_plantminer!$A$2:$Z$2000,0,MATCH("original.search",2_plantminer!$A$1:$Z$1,0)),0),MATCH("domain",2_plantminer!$A$1:$Z$1,0))&amp;"","")))</f>
        <v/>
      </c>
      <c r="J32" s="6" t="str">
        <f aca="false">IF(OR($B32="",$G32=""),"",IF(ISNUMBER(SEARCH("BR-AM",$G32)),"sim","não"))</f>
        <v/>
      </c>
      <c r="K32" s="6" t="str">
        <f aca="false">IF($E32="","",IF($E32=$A32,"não","sim"))</f>
        <v/>
      </c>
      <c r="L32" s="6" t="str">
        <f aca="false">IF($B32="","indeterminada",IF(COUNTIF(2_plantminer!$A$1:$Z$1,"original.search")=0,"falta o resultado do Plantminer",IF(ISNUMBER(SEARCH("not found",$F32)),"não encontrado → Flora e Funga",IF(AND($C32="",$F32=""),"sem resultado do Plantminer (confira se colou)",IF(ISNUMBER(SEARCH("check",$F32)),"ambíguo → Flora e Funga",IF(AND(ISNUMBER(SEARCH("misspelled",$F32)),ISNUMBER(SEARCH("synonym",$F32))),"grafia corrigida e sinônimo substituído",IF(ISNUMBER(SEARCH("misspelled",$F32)),"grafia corrigida",IF(ISNUMBER(SEARCH("synonym",$F32)),"sinônimo substituído",IF(AND($C32&lt;&gt;"",$G32="",COUNTIF($C32,"* *")&gt;0),"sem ocorrência no resultado → Flora e Funga",IF($J32="não","fora do AM → conferir identificação","OK"))))))))))</f>
        <v>sem resultado do Plantminer (confira se colou)</v>
      </c>
      <c r="M32" s="9"/>
      <c r="N32" s="9"/>
      <c r="O32" s="9"/>
      <c r="P32" s="9"/>
      <c r="Q32" s="9"/>
      <c r="R32" s="6" t="str">
        <f aca="false">IF($M32="","",IF(COUNTIF($M$3:$M$242,$M32)&gt;1,"sim","não"))</f>
        <v/>
      </c>
    </row>
    <row r="33" customFormat="false" ht="15" hidden="false" customHeight="false" outlineLevel="0" collapsed="false">
      <c r="A33" s="6" t="str">
        <f aca="false">1_lista!A32</f>
        <v>Caesalpiniaceae</v>
      </c>
      <c r="B33" s="6" t="str">
        <f aca="false">IF(1_lista!G32="","",1_lista!G32)</f>
        <v>Bauhinia alata</v>
      </c>
      <c r="C33" s="6" t="str">
        <f aca="false">IF($B33="","",IF(IFERROR(INDEX(2_plantminer!$A$2:$Z$2000,MATCH($B33,INDEX(2_plantminer!$A$2:$Z$2000,0,MATCH("original.search",2_plantminer!$A$1:$Z$1,0)),0),MATCH("search.str",2_plantminer!$A$1:$Z$1,0))&amp;"","")="NA","",IFERROR(INDEX(2_plantminer!$A$2:$Z$2000,MATCH($B33,INDEX(2_plantminer!$A$2:$Z$2000,0,MATCH("original.search",2_plantminer!$A$1:$Z$1,0)),0),MATCH("search.str",2_plantminer!$A$1:$Z$1,0))&amp;"","")))</f>
        <v/>
      </c>
      <c r="D33" s="6" t="str">
        <f aca="false">IF($B33="","",IF(IFERROR(INDEX(2_plantminer!$A$2:$Z$2000,MATCH($B33,INDEX(2_plantminer!$A$2:$Z$2000,0,MATCH("original.search",2_plantminer!$A$1:$Z$1,0)),0),MATCH("scientific.name",2_plantminer!$A$1:$Z$1,0))&amp;"","")="NA","",IFERROR(INDEX(2_plantminer!$A$2:$Z$2000,MATCH($B33,INDEX(2_plantminer!$A$2:$Z$2000,0,MATCH("original.search",2_plantminer!$A$1:$Z$1,0)),0),MATCH("scientific.name",2_plantminer!$A$1:$Z$1,0))&amp;"","")))</f>
        <v/>
      </c>
      <c r="E33" s="6" t="str">
        <f aca="false">IF($B33="","",IF(IFERROR(INDEX(2_plantminer!$A$2:$Z$2000,MATCH($B33,INDEX(2_plantminer!$A$2:$Z$2000,0,MATCH("original.search",2_plantminer!$A$1:$Z$1,0)),0),MATCH("family",2_plantminer!$A$1:$Z$1,0))&amp;"","")="NA","",IFERROR(INDEX(2_plantminer!$A$2:$Z$2000,MATCH($B33,INDEX(2_plantminer!$A$2:$Z$2000,0,MATCH("original.search",2_plantminer!$A$1:$Z$1,0)),0),MATCH("family",2_plantminer!$A$1:$Z$1,0))&amp;"","")))</f>
        <v/>
      </c>
      <c r="F33" s="6" t="str">
        <f aca="false">IF($B33="","",IF(IFERROR(INDEX(2_plantminer!$A$2:$Z$2000,MATCH($B33,INDEX(2_plantminer!$A$2:$Z$2000,0,MATCH("original.search",2_plantminer!$A$1:$Z$1,0)),0),MATCH("notes",2_plantminer!$A$1:$Z$1,0))&amp;"","")="NA","",IFERROR(INDEX(2_plantminer!$A$2:$Z$2000,MATCH($B33,INDEX(2_plantminer!$A$2:$Z$2000,0,MATCH("original.search",2_plantminer!$A$1:$Z$1,0)),0),MATCH("notes",2_plantminer!$A$1:$Z$1,0))&amp;"","")))</f>
        <v/>
      </c>
      <c r="G33" s="6" t="str">
        <f aca="false">IF($B33="","",IF(IFERROR(INDEX(2_plantminer!$A$2:$Z$2000,MATCH($B33,INDEX(2_plantminer!$A$2:$Z$2000,0,MATCH("original.search",2_plantminer!$A$1:$Z$1,0)),0),MATCH("occurrence",2_plantminer!$A$1:$Z$1,0))&amp;"","")="NA","",IFERROR(INDEX(2_plantminer!$A$2:$Z$2000,MATCH($B33,INDEX(2_plantminer!$A$2:$Z$2000,0,MATCH("original.search",2_plantminer!$A$1:$Z$1,0)),0),MATCH("occurrence",2_plantminer!$A$1:$Z$1,0))&amp;"","")))</f>
        <v/>
      </c>
      <c r="H33" s="6" t="str">
        <f aca="false">IF($B33="","",IF(IFERROR(INDEX(2_plantminer!$A$2:$Z$2000,MATCH($B33,INDEX(2_plantminer!$A$2:$Z$2000,0,MATCH("original.search",2_plantminer!$A$1:$Z$1,0)),0),MATCH("establishment",2_plantminer!$A$1:$Z$1,0))&amp;"","")="NA","",IFERROR(INDEX(2_plantminer!$A$2:$Z$2000,MATCH($B33,INDEX(2_plantminer!$A$2:$Z$2000,0,MATCH("original.search",2_plantminer!$A$1:$Z$1,0)),0),MATCH("establishment",2_plantminer!$A$1:$Z$1,0))&amp;"","")))</f>
        <v/>
      </c>
      <c r="I33" s="6" t="str">
        <f aca="false">IF($B33="","",IF(IFERROR(INDEX(2_plantminer!$A$2:$Z$2000,MATCH($B33,INDEX(2_plantminer!$A$2:$Z$2000,0,MATCH("original.search",2_plantminer!$A$1:$Z$1,0)),0),MATCH("domain",2_plantminer!$A$1:$Z$1,0))&amp;"","")="NA","",IFERROR(INDEX(2_plantminer!$A$2:$Z$2000,MATCH($B33,INDEX(2_plantminer!$A$2:$Z$2000,0,MATCH("original.search",2_plantminer!$A$1:$Z$1,0)),0),MATCH("domain",2_plantminer!$A$1:$Z$1,0))&amp;"","")))</f>
        <v/>
      </c>
      <c r="J33" s="6" t="str">
        <f aca="false">IF(OR($B33="",$G33=""),"",IF(ISNUMBER(SEARCH("BR-AM",$G33)),"sim","não"))</f>
        <v/>
      </c>
      <c r="K33" s="6" t="str">
        <f aca="false">IF($E33="","",IF($E33=$A33,"não","sim"))</f>
        <v/>
      </c>
      <c r="L33" s="6" t="str">
        <f aca="false">IF($B33="","indeterminada",IF(COUNTIF(2_plantminer!$A$1:$Z$1,"original.search")=0,"falta o resultado do Plantminer",IF(ISNUMBER(SEARCH("not found",$F33)),"não encontrado → Flora e Funga",IF(AND($C33="",$F33=""),"sem resultado do Plantminer (confira se colou)",IF(ISNUMBER(SEARCH("check",$F33)),"ambíguo → Flora e Funga",IF(AND(ISNUMBER(SEARCH("misspelled",$F33)),ISNUMBER(SEARCH("synonym",$F33))),"grafia corrigida e sinônimo substituído",IF(ISNUMBER(SEARCH("misspelled",$F33)),"grafia corrigida",IF(ISNUMBER(SEARCH("synonym",$F33)),"sinônimo substituído",IF(AND($C33&lt;&gt;"",$G33="",COUNTIF($C33,"* *")&gt;0),"sem ocorrência no resultado → Flora e Funga",IF($J33="não","fora do AM → conferir identificação","OK"))))))))))</f>
        <v>sem resultado do Plantminer (confira se colou)</v>
      </c>
      <c r="M33" s="9"/>
      <c r="N33" s="9"/>
      <c r="O33" s="9"/>
      <c r="P33" s="9"/>
      <c r="Q33" s="9"/>
      <c r="R33" s="6" t="str">
        <f aca="false">IF($M33="","",IF(COUNTIF($M$3:$M$242,$M33)&gt;1,"sim","não"))</f>
        <v/>
      </c>
    </row>
    <row r="34" customFormat="false" ht="15" hidden="false" customHeight="false" outlineLevel="0" collapsed="false">
      <c r="A34" s="6" t="str">
        <f aca="false">1_lista!A33</f>
        <v>Caesalpiniaceae</v>
      </c>
      <c r="B34" s="6" t="str">
        <f aca="false">IF(1_lista!G33="","",1_lista!G33)</f>
        <v>Bauhinia cinnamomea</v>
      </c>
      <c r="C34" s="6" t="str">
        <f aca="false">IF($B34="","",IF(IFERROR(INDEX(2_plantminer!$A$2:$Z$2000,MATCH($B34,INDEX(2_plantminer!$A$2:$Z$2000,0,MATCH("original.search",2_plantminer!$A$1:$Z$1,0)),0),MATCH("search.str",2_plantminer!$A$1:$Z$1,0))&amp;"","")="NA","",IFERROR(INDEX(2_plantminer!$A$2:$Z$2000,MATCH($B34,INDEX(2_plantminer!$A$2:$Z$2000,0,MATCH("original.search",2_plantminer!$A$1:$Z$1,0)),0),MATCH("search.str",2_plantminer!$A$1:$Z$1,0))&amp;"","")))</f>
        <v/>
      </c>
      <c r="D34" s="6" t="str">
        <f aca="false">IF($B34="","",IF(IFERROR(INDEX(2_plantminer!$A$2:$Z$2000,MATCH($B34,INDEX(2_plantminer!$A$2:$Z$2000,0,MATCH("original.search",2_plantminer!$A$1:$Z$1,0)),0),MATCH("scientific.name",2_plantminer!$A$1:$Z$1,0))&amp;"","")="NA","",IFERROR(INDEX(2_plantminer!$A$2:$Z$2000,MATCH($B34,INDEX(2_plantminer!$A$2:$Z$2000,0,MATCH("original.search",2_plantminer!$A$1:$Z$1,0)),0),MATCH("scientific.name",2_plantminer!$A$1:$Z$1,0))&amp;"","")))</f>
        <v/>
      </c>
      <c r="E34" s="6" t="str">
        <f aca="false">IF($B34="","",IF(IFERROR(INDEX(2_plantminer!$A$2:$Z$2000,MATCH($B34,INDEX(2_plantminer!$A$2:$Z$2000,0,MATCH("original.search",2_plantminer!$A$1:$Z$1,0)),0),MATCH("family",2_plantminer!$A$1:$Z$1,0))&amp;"","")="NA","",IFERROR(INDEX(2_plantminer!$A$2:$Z$2000,MATCH($B34,INDEX(2_plantminer!$A$2:$Z$2000,0,MATCH("original.search",2_plantminer!$A$1:$Z$1,0)),0),MATCH("family",2_plantminer!$A$1:$Z$1,0))&amp;"","")))</f>
        <v/>
      </c>
      <c r="F34" s="6" t="str">
        <f aca="false">IF($B34="","",IF(IFERROR(INDEX(2_plantminer!$A$2:$Z$2000,MATCH($B34,INDEX(2_plantminer!$A$2:$Z$2000,0,MATCH("original.search",2_plantminer!$A$1:$Z$1,0)),0),MATCH("notes",2_plantminer!$A$1:$Z$1,0))&amp;"","")="NA","",IFERROR(INDEX(2_plantminer!$A$2:$Z$2000,MATCH($B34,INDEX(2_plantminer!$A$2:$Z$2000,0,MATCH("original.search",2_plantminer!$A$1:$Z$1,0)),0),MATCH("notes",2_plantminer!$A$1:$Z$1,0))&amp;"","")))</f>
        <v/>
      </c>
      <c r="G34" s="6" t="str">
        <f aca="false">IF($B34="","",IF(IFERROR(INDEX(2_plantminer!$A$2:$Z$2000,MATCH($B34,INDEX(2_plantminer!$A$2:$Z$2000,0,MATCH("original.search",2_plantminer!$A$1:$Z$1,0)),0),MATCH("occurrence",2_plantminer!$A$1:$Z$1,0))&amp;"","")="NA","",IFERROR(INDEX(2_plantminer!$A$2:$Z$2000,MATCH($B34,INDEX(2_plantminer!$A$2:$Z$2000,0,MATCH("original.search",2_plantminer!$A$1:$Z$1,0)),0),MATCH("occurrence",2_plantminer!$A$1:$Z$1,0))&amp;"","")))</f>
        <v/>
      </c>
      <c r="H34" s="6" t="str">
        <f aca="false">IF($B34="","",IF(IFERROR(INDEX(2_plantminer!$A$2:$Z$2000,MATCH($B34,INDEX(2_plantminer!$A$2:$Z$2000,0,MATCH("original.search",2_plantminer!$A$1:$Z$1,0)),0),MATCH("establishment",2_plantminer!$A$1:$Z$1,0))&amp;"","")="NA","",IFERROR(INDEX(2_plantminer!$A$2:$Z$2000,MATCH($B34,INDEX(2_plantminer!$A$2:$Z$2000,0,MATCH("original.search",2_plantminer!$A$1:$Z$1,0)),0),MATCH("establishment",2_plantminer!$A$1:$Z$1,0))&amp;"","")))</f>
        <v/>
      </c>
      <c r="I34" s="6" t="str">
        <f aca="false">IF($B34="","",IF(IFERROR(INDEX(2_plantminer!$A$2:$Z$2000,MATCH($B34,INDEX(2_plantminer!$A$2:$Z$2000,0,MATCH("original.search",2_plantminer!$A$1:$Z$1,0)),0),MATCH("domain",2_plantminer!$A$1:$Z$1,0))&amp;"","")="NA","",IFERROR(INDEX(2_plantminer!$A$2:$Z$2000,MATCH($B34,INDEX(2_plantminer!$A$2:$Z$2000,0,MATCH("original.search",2_plantminer!$A$1:$Z$1,0)),0),MATCH("domain",2_plantminer!$A$1:$Z$1,0))&amp;"","")))</f>
        <v/>
      </c>
      <c r="J34" s="6" t="str">
        <f aca="false">IF(OR($B34="",$G34=""),"",IF(ISNUMBER(SEARCH("BR-AM",$G34)),"sim","não"))</f>
        <v/>
      </c>
      <c r="K34" s="6" t="str">
        <f aca="false">IF($E34="","",IF($E34=$A34,"não","sim"))</f>
        <v/>
      </c>
      <c r="L34" s="6" t="str">
        <f aca="false">IF($B34="","indeterminada",IF(COUNTIF(2_plantminer!$A$1:$Z$1,"original.search")=0,"falta o resultado do Plantminer",IF(ISNUMBER(SEARCH("not found",$F34)),"não encontrado → Flora e Funga",IF(AND($C34="",$F34=""),"sem resultado do Plantminer (confira se colou)",IF(ISNUMBER(SEARCH("check",$F34)),"ambíguo → Flora e Funga",IF(AND(ISNUMBER(SEARCH("misspelled",$F34)),ISNUMBER(SEARCH("synonym",$F34))),"grafia corrigida e sinônimo substituído",IF(ISNUMBER(SEARCH("misspelled",$F34)),"grafia corrigida",IF(ISNUMBER(SEARCH("synonym",$F34)),"sinônimo substituído",IF(AND($C34&lt;&gt;"",$G34="",COUNTIF($C34,"* *")&gt;0),"sem ocorrência no resultado → Flora e Funga",IF($J34="não","fora do AM → conferir identificação","OK"))))))))))</f>
        <v>sem resultado do Plantminer (confira se colou)</v>
      </c>
      <c r="M34" s="9"/>
      <c r="N34" s="9"/>
      <c r="O34" s="9"/>
      <c r="P34" s="9"/>
      <c r="Q34" s="9"/>
      <c r="R34" s="6" t="str">
        <f aca="false">IF($M34="","",IF(COUNTIF($M$3:$M$242,$M34)&gt;1,"sim","não"))</f>
        <v/>
      </c>
    </row>
    <row r="35" customFormat="false" ht="15" hidden="false" customHeight="false" outlineLevel="0" collapsed="false">
      <c r="A35" s="6" t="str">
        <f aca="false">1_lista!A34</f>
        <v>Caesalpiniaceae</v>
      </c>
      <c r="B35" s="6" t="str">
        <f aca="false">IF(1_lista!G34="","",1_lista!G34)</f>
        <v>Dialium guianense</v>
      </c>
      <c r="C35" s="6" t="str">
        <f aca="false">IF($B35="","",IF(IFERROR(INDEX(2_plantminer!$A$2:$Z$2000,MATCH($B35,INDEX(2_plantminer!$A$2:$Z$2000,0,MATCH("original.search",2_plantminer!$A$1:$Z$1,0)),0),MATCH("search.str",2_plantminer!$A$1:$Z$1,0))&amp;"","")="NA","",IFERROR(INDEX(2_plantminer!$A$2:$Z$2000,MATCH($B35,INDEX(2_plantminer!$A$2:$Z$2000,0,MATCH("original.search",2_plantminer!$A$1:$Z$1,0)),0),MATCH("search.str",2_plantminer!$A$1:$Z$1,0))&amp;"","")))</f>
        <v/>
      </c>
      <c r="D35" s="6" t="str">
        <f aca="false">IF($B35="","",IF(IFERROR(INDEX(2_plantminer!$A$2:$Z$2000,MATCH($B35,INDEX(2_plantminer!$A$2:$Z$2000,0,MATCH("original.search",2_plantminer!$A$1:$Z$1,0)),0),MATCH("scientific.name",2_plantminer!$A$1:$Z$1,0))&amp;"","")="NA","",IFERROR(INDEX(2_plantminer!$A$2:$Z$2000,MATCH($B35,INDEX(2_plantminer!$A$2:$Z$2000,0,MATCH("original.search",2_plantminer!$A$1:$Z$1,0)),0),MATCH("scientific.name",2_plantminer!$A$1:$Z$1,0))&amp;"","")))</f>
        <v/>
      </c>
      <c r="E35" s="6" t="str">
        <f aca="false">IF($B35="","",IF(IFERROR(INDEX(2_plantminer!$A$2:$Z$2000,MATCH($B35,INDEX(2_plantminer!$A$2:$Z$2000,0,MATCH("original.search",2_plantminer!$A$1:$Z$1,0)),0),MATCH("family",2_plantminer!$A$1:$Z$1,0))&amp;"","")="NA","",IFERROR(INDEX(2_plantminer!$A$2:$Z$2000,MATCH($B35,INDEX(2_plantminer!$A$2:$Z$2000,0,MATCH("original.search",2_plantminer!$A$1:$Z$1,0)),0),MATCH("family",2_plantminer!$A$1:$Z$1,0))&amp;"","")))</f>
        <v/>
      </c>
      <c r="F35" s="6" t="str">
        <f aca="false">IF($B35="","",IF(IFERROR(INDEX(2_plantminer!$A$2:$Z$2000,MATCH($B35,INDEX(2_plantminer!$A$2:$Z$2000,0,MATCH("original.search",2_plantminer!$A$1:$Z$1,0)),0),MATCH("notes",2_plantminer!$A$1:$Z$1,0))&amp;"","")="NA","",IFERROR(INDEX(2_plantminer!$A$2:$Z$2000,MATCH($B35,INDEX(2_plantminer!$A$2:$Z$2000,0,MATCH("original.search",2_plantminer!$A$1:$Z$1,0)),0),MATCH("notes",2_plantminer!$A$1:$Z$1,0))&amp;"","")))</f>
        <v/>
      </c>
      <c r="G35" s="6" t="str">
        <f aca="false">IF($B35="","",IF(IFERROR(INDEX(2_plantminer!$A$2:$Z$2000,MATCH($B35,INDEX(2_plantminer!$A$2:$Z$2000,0,MATCH("original.search",2_plantminer!$A$1:$Z$1,0)),0),MATCH("occurrence",2_plantminer!$A$1:$Z$1,0))&amp;"","")="NA","",IFERROR(INDEX(2_plantminer!$A$2:$Z$2000,MATCH($B35,INDEX(2_plantminer!$A$2:$Z$2000,0,MATCH("original.search",2_plantminer!$A$1:$Z$1,0)),0),MATCH("occurrence",2_plantminer!$A$1:$Z$1,0))&amp;"","")))</f>
        <v/>
      </c>
      <c r="H35" s="6" t="str">
        <f aca="false">IF($B35="","",IF(IFERROR(INDEX(2_plantminer!$A$2:$Z$2000,MATCH($B35,INDEX(2_plantminer!$A$2:$Z$2000,0,MATCH("original.search",2_plantminer!$A$1:$Z$1,0)),0),MATCH("establishment",2_plantminer!$A$1:$Z$1,0))&amp;"","")="NA","",IFERROR(INDEX(2_plantminer!$A$2:$Z$2000,MATCH($B35,INDEX(2_plantminer!$A$2:$Z$2000,0,MATCH("original.search",2_plantminer!$A$1:$Z$1,0)),0),MATCH("establishment",2_plantminer!$A$1:$Z$1,0))&amp;"","")))</f>
        <v/>
      </c>
      <c r="I35" s="6" t="str">
        <f aca="false">IF($B35="","",IF(IFERROR(INDEX(2_plantminer!$A$2:$Z$2000,MATCH($B35,INDEX(2_plantminer!$A$2:$Z$2000,0,MATCH("original.search",2_plantminer!$A$1:$Z$1,0)),0),MATCH("domain",2_plantminer!$A$1:$Z$1,0))&amp;"","")="NA","",IFERROR(INDEX(2_plantminer!$A$2:$Z$2000,MATCH($B35,INDEX(2_plantminer!$A$2:$Z$2000,0,MATCH("original.search",2_plantminer!$A$1:$Z$1,0)),0),MATCH("domain",2_plantminer!$A$1:$Z$1,0))&amp;"","")))</f>
        <v/>
      </c>
      <c r="J35" s="6" t="str">
        <f aca="false">IF(OR($B35="",$G35=""),"",IF(ISNUMBER(SEARCH("BR-AM",$G35)),"sim","não"))</f>
        <v/>
      </c>
      <c r="K35" s="6" t="str">
        <f aca="false">IF($E35="","",IF($E35=$A35,"não","sim"))</f>
        <v/>
      </c>
      <c r="L35" s="6" t="str">
        <f aca="false">IF($B35="","indeterminada",IF(COUNTIF(2_plantminer!$A$1:$Z$1,"original.search")=0,"falta o resultado do Plantminer",IF(ISNUMBER(SEARCH("not found",$F35)),"não encontrado → Flora e Funga",IF(AND($C35="",$F35=""),"sem resultado do Plantminer (confira se colou)",IF(ISNUMBER(SEARCH("check",$F35)),"ambíguo → Flora e Funga",IF(AND(ISNUMBER(SEARCH("misspelled",$F35)),ISNUMBER(SEARCH("synonym",$F35))),"grafia corrigida e sinônimo substituído",IF(ISNUMBER(SEARCH("misspelled",$F35)),"grafia corrigida",IF(ISNUMBER(SEARCH("synonym",$F35)),"sinônimo substituído",IF(AND($C35&lt;&gt;"",$G35="",COUNTIF($C35,"* *")&gt;0),"sem ocorrência no resultado → Flora e Funga",IF($J35="não","fora do AM → conferir identificação","OK"))))))))))</f>
        <v>sem resultado do Plantminer (confira se colou)</v>
      </c>
      <c r="M35" s="9"/>
      <c r="N35" s="9"/>
      <c r="O35" s="9"/>
      <c r="P35" s="9"/>
      <c r="Q35" s="9"/>
      <c r="R35" s="6" t="str">
        <f aca="false">IF($M35="","",IF(COUNTIF($M$3:$M$242,$M35)&gt;1,"sim","não"))</f>
        <v/>
      </c>
    </row>
    <row r="36" customFormat="false" ht="15" hidden="false" customHeight="false" outlineLevel="0" collapsed="false">
      <c r="A36" s="6" t="str">
        <f aca="false">1_lista!A35</f>
        <v>Caesalpiniaceae</v>
      </c>
      <c r="B36" s="6" t="str">
        <f aca="false">IF(1_lista!G35="","",1_lista!G35)</f>
        <v>Eperua duckeana</v>
      </c>
      <c r="C36" s="6" t="str">
        <f aca="false">IF($B36="","",IF(IFERROR(INDEX(2_plantminer!$A$2:$Z$2000,MATCH($B36,INDEX(2_plantminer!$A$2:$Z$2000,0,MATCH("original.search",2_plantminer!$A$1:$Z$1,0)),0),MATCH("search.str",2_plantminer!$A$1:$Z$1,0))&amp;"","")="NA","",IFERROR(INDEX(2_plantminer!$A$2:$Z$2000,MATCH($B36,INDEX(2_plantminer!$A$2:$Z$2000,0,MATCH("original.search",2_plantminer!$A$1:$Z$1,0)),0),MATCH("search.str",2_plantminer!$A$1:$Z$1,0))&amp;"","")))</f>
        <v/>
      </c>
      <c r="D36" s="6" t="str">
        <f aca="false">IF($B36="","",IF(IFERROR(INDEX(2_plantminer!$A$2:$Z$2000,MATCH($B36,INDEX(2_plantminer!$A$2:$Z$2000,0,MATCH("original.search",2_plantminer!$A$1:$Z$1,0)),0),MATCH("scientific.name",2_plantminer!$A$1:$Z$1,0))&amp;"","")="NA","",IFERROR(INDEX(2_plantminer!$A$2:$Z$2000,MATCH($B36,INDEX(2_plantminer!$A$2:$Z$2000,0,MATCH("original.search",2_plantminer!$A$1:$Z$1,0)),0),MATCH("scientific.name",2_plantminer!$A$1:$Z$1,0))&amp;"","")))</f>
        <v/>
      </c>
      <c r="E36" s="6" t="str">
        <f aca="false">IF($B36="","",IF(IFERROR(INDEX(2_plantminer!$A$2:$Z$2000,MATCH($B36,INDEX(2_plantminer!$A$2:$Z$2000,0,MATCH("original.search",2_plantminer!$A$1:$Z$1,0)),0),MATCH("family",2_plantminer!$A$1:$Z$1,0))&amp;"","")="NA","",IFERROR(INDEX(2_plantminer!$A$2:$Z$2000,MATCH($B36,INDEX(2_plantminer!$A$2:$Z$2000,0,MATCH("original.search",2_plantminer!$A$1:$Z$1,0)),0),MATCH("family",2_plantminer!$A$1:$Z$1,0))&amp;"","")))</f>
        <v/>
      </c>
      <c r="F36" s="6" t="str">
        <f aca="false">IF($B36="","",IF(IFERROR(INDEX(2_plantminer!$A$2:$Z$2000,MATCH($B36,INDEX(2_plantminer!$A$2:$Z$2000,0,MATCH("original.search",2_plantminer!$A$1:$Z$1,0)),0),MATCH("notes",2_plantminer!$A$1:$Z$1,0))&amp;"","")="NA","",IFERROR(INDEX(2_plantminer!$A$2:$Z$2000,MATCH($B36,INDEX(2_plantminer!$A$2:$Z$2000,0,MATCH("original.search",2_plantminer!$A$1:$Z$1,0)),0),MATCH("notes",2_plantminer!$A$1:$Z$1,0))&amp;"","")))</f>
        <v/>
      </c>
      <c r="G36" s="6" t="str">
        <f aca="false">IF($B36="","",IF(IFERROR(INDEX(2_plantminer!$A$2:$Z$2000,MATCH($B36,INDEX(2_plantminer!$A$2:$Z$2000,0,MATCH("original.search",2_plantminer!$A$1:$Z$1,0)),0),MATCH("occurrence",2_plantminer!$A$1:$Z$1,0))&amp;"","")="NA","",IFERROR(INDEX(2_plantminer!$A$2:$Z$2000,MATCH($B36,INDEX(2_plantminer!$A$2:$Z$2000,0,MATCH("original.search",2_plantminer!$A$1:$Z$1,0)),0),MATCH("occurrence",2_plantminer!$A$1:$Z$1,0))&amp;"","")))</f>
        <v/>
      </c>
      <c r="H36" s="6" t="str">
        <f aca="false">IF($B36="","",IF(IFERROR(INDEX(2_plantminer!$A$2:$Z$2000,MATCH($B36,INDEX(2_plantminer!$A$2:$Z$2000,0,MATCH("original.search",2_plantminer!$A$1:$Z$1,0)),0),MATCH("establishment",2_plantminer!$A$1:$Z$1,0))&amp;"","")="NA","",IFERROR(INDEX(2_plantminer!$A$2:$Z$2000,MATCH($B36,INDEX(2_plantminer!$A$2:$Z$2000,0,MATCH("original.search",2_plantminer!$A$1:$Z$1,0)),0),MATCH("establishment",2_plantminer!$A$1:$Z$1,0))&amp;"","")))</f>
        <v/>
      </c>
      <c r="I36" s="6" t="str">
        <f aca="false">IF($B36="","",IF(IFERROR(INDEX(2_plantminer!$A$2:$Z$2000,MATCH($B36,INDEX(2_plantminer!$A$2:$Z$2000,0,MATCH("original.search",2_plantminer!$A$1:$Z$1,0)),0),MATCH("domain",2_plantminer!$A$1:$Z$1,0))&amp;"","")="NA","",IFERROR(INDEX(2_plantminer!$A$2:$Z$2000,MATCH($B36,INDEX(2_plantminer!$A$2:$Z$2000,0,MATCH("original.search",2_plantminer!$A$1:$Z$1,0)),0),MATCH("domain",2_plantminer!$A$1:$Z$1,0))&amp;"","")))</f>
        <v/>
      </c>
      <c r="J36" s="6" t="str">
        <f aca="false">IF(OR($B36="",$G36=""),"",IF(ISNUMBER(SEARCH("BR-AM",$G36)),"sim","não"))</f>
        <v/>
      </c>
      <c r="K36" s="6" t="str">
        <f aca="false">IF($E36="","",IF($E36=$A36,"não","sim"))</f>
        <v/>
      </c>
      <c r="L36" s="6" t="str">
        <f aca="false">IF($B36="","indeterminada",IF(COUNTIF(2_plantminer!$A$1:$Z$1,"original.search")=0,"falta o resultado do Plantminer",IF(ISNUMBER(SEARCH("not found",$F36)),"não encontrado → Flora e Funga",IF(AND($C36="",$F36=""),"sem resultado do Plantminer (confira se colou)",IF(ISNUMBER(SEARCH("check",$F36)),"ambíguo → Flora e Funga",IF(AND(ISNUMBER(SEARCH("misspelled",$F36)),ISNUMBER(SEARCH("synonym",$F36))),"grafia corrigida e sinônimo substituído",IF(ISNUMBER(SEARCH("misspelled",$F36)),"grafia corrigida",IF(ISNUMBER(SEARCH("synonym",$F36)),"sinônimo substituído",IF(AND($C36&lt;&gt;"",$G36="",COUNTIF($C36,"* *")&gt;0),"sem ocorrência no resultado → Flora e Funga",IF($J36="não","fora do AM → conferir identificação","OK"))))))))))</f>
        <v>sem resultado do Plantminer (confira se colou)</v>
      </c>
      <c r="M36" s="9"/>
      <c r="N36" s="9"/>
      <c r="O36" s="9"/>
      <c r="P36" s="9"/>
      <c r="Q36" s="9"/>
      <c r="R36" s="6" t="str">
        <f aca="false">IF($M36="","",IF(COUNTIF($M$3:$M$242,$M36)&gt;1,"sim","não"))</f>
        <v/>
      </c>
    </row>
    <row r="37" customFormat="false" ht="15" hidden="false" customHeight="false" outlineLevel="0" collapsed="false">
      <c r="A37" s="6" t="str">
        <f aca="false">1_lista!A36</f>
        <v>Caesalpiniaceae</v>
      </c>
      <c r="B37" s="6" t="str">
        <f aca="false">IF(1_lista!G36="","",1_lista!G36)</f>
        <v>Eperua grabriflora</v>
      </c>
      <c r="C37" s="6" t="str">
        <f aca="false">IF($B37="","",IF(IFERROR(INDEX(2_plantminer!$A$2:$Z$2000,MATCH($B37,INDEX(2_plantminer!$A$2:$Z$2000,0,MATCH("original.search",2_plantminer!$A$1:$Z$1,0)),0),MATCH("search.str",2_plantminer!$A$1:$Z$1,0))&amp;"","")="NA","",IFERROR(INDEX(2_plantminer!$A$2:$Z$2000,MATCH($B37,INDEX(2_plantminer!$A$2:$Z$2000,0,MATCH("original.search",2_plantminer!$A$1:$Z$1,0)),0),MATCH("search.str",2_plantminer!$A$1:$Z$1,0))&amp;"","")))</f>
        <v/>
      </c>
      <c r="D37" s="6" t="str">
        <f aca="false">IF($B37="","",IF(IFERROR(INDEX(2_plantminer!$A$2:$Z$2000,MATCH($B37,INDEX(2_plantminer!$A$2:$Z$2000,0,MATCH("original.search",2_plantminer!$A$1:$Z$1,0)),0),MATCH("scientific.name",2_plantminer!$A$1:$Z$1,0))&amp;"","")="NA","",IFERROR(INDEX(2_plantminer!$A$2:$Z$2000,MATCH($B37,INDEX(2_plantminer!$A$2:$Z$2000,0,MATCH("original.search",2_plantminer!$A$1:$Z$1,0)),0),MATCH("scientific.name",2_plantminer!$A$1:$Z$1,0))&amp;"","")))</f>
        <v/>
      </c>
      <c r="E37" s="6" t="str">
        <f aca="false">IF($B37="","",IF(IFERROR(INDEX(2_plantminer!$A$2:$Z$2000,MATCH($B37,INDEX(2_plantminer!$A$2:$Z$2000,0,MATCH("original.search",2_plantminer!$A$1:$Z$1,0)),0),MATCH("family",2_plantminer!$A$1:$Z$1,0))&amp;"","")="NA","",IFERROR(INDEX(2_plantminer!$A$2:$Z$2000,MATCH($B37,INDEX(2_plantminer!$A$2:$Z$2000,0,MATCH("original.search",2_plantminer!$A$1:$Z$1,0)),0),MATCH("family",2_plantminer!$A$1:$Z$1,0))&amp;"","")))</f>
        <v/>
      </c>
      <c r="F37" s="6" t="str">
        <f aca="false">IF($B37="","",IF(IFERROR(INDEX(2_plantminer!$A$2:$Z$2000,MATCH($B37,INDEX(2_plantminer!$A$2:$Z$2000,0,MATCH("original.search",2_plantminer!$A$1:$Z$1,0)),0),MATCH("notes",2_plantminer!$A$1:$Z$1,0))&amp;"","")="NA","",IFERROR(INDEX(2_plantminer!$A$2:$Z$2000,MATCH($B37,INDEX(2_plantminer!$A$2:$Z$2000,0,MATCH("original.search",2_plantminer!$A$1:$Z$1,0)),0),MATCH("notes",2_plantminer!$A$1:$Z$1,0))&amp;"","")))</f>
        <v/>
      </c>
      <c r="G37" s="6" t="str">
        <f aca="false">IF($B37="","",IF(IFERROR(INDEX(2_plantminer!$A$2:$Z$2000,MATCH($B37,INDEX(2_plantminer!$A$2:$Z$2000,0,MATCH("original.search",2_plantminer!$A$1:$Z$1,0)),0),MATCH("occurrence",2_plantminer!$A$1:$Z$1,0))&amp;"","")="NA","",IFERROR(INDEX(2_plantminer!$A$2:$Z$2000,MATCH($B37,INDEX(2_plantminer!$A$2:$Z$2000,0,MATCH("original.search",2_plantminer!$A$1:$Z$1,0)),0),MATCH("occurrence",2_plantminer!$A$1:$Z$1,0))&amp;"","")))</f>
        <v/>
      </c>
      <c r="H37" s="6" t="str">
        <f aca="false">IF($B37="","",IF(IFERROR(INDEX(2_plantminer!$A$2:$Z$2000,MATCH($B37,INDEX(2_plantminer!$A$2:$Z$2000,0,MATCH("original.search",2_plantminer!$A$1:$Z$1,0)),0),MATCH("establishment",2_plantminer!$A$1:$Z$1,0))&amp;"","")="NA","",IFERROR(INDEX(2_plantminer!$A$2:$Z$2000,MATCH($B37,INDEX(2_plantminer!$A$2:$Z$2000,0,MATCH("original.search",2_plantminer!$A$1:$Z$1,0)),0),MATCH("establishment",2_plantminer!$A$1:$Z$1,0))&amp;"","")))</f>
        <v/>
      </c>
      <c r="I37" s="6" t="str">
        <f aca="false">IF($B37="","",IF(IFERROR(INDEX(2_plantminer!$A$2:$Z$2000,MATCH($B37,INDEX(2_plantminer!$A$2:$Z$2000,0,MATCH("original.search",2_plantminer!$A$1:$Z$1,0)),0),MATCH("domain",2_plantminer!$A$1:$Z$1,0))&amp;"","")="NA","",IFERROR(INDEX(2_plantminer!$A$2:$Z$2000,MATCH($B37,INDEX(2_plantminer!$A$2:$Z$2000,0,MATCH("original.search",2_plantminer!$A$1:$Z$1,0)),0),MATCH("domain",2_plantminer!$A$1:$Z$1,0))&amp;"","")))</f>
        <v/>
      </c>
      <c r="J37" s="6" t="str">
        <f aca="false">IF(OR($B37="",$G37=""),"",IF(ISNUMBER(SEARCH("BR-AM",$G37)),"sim","não"))</f>
        <v/>
      </c>
      <c r="K37" s="6" t="str">
        <f aca="false">IF($E37="","",IF($E37=$A37,"não","sim"))</f>
        <v/>
      </c>
      <c r="L37" s="6" t="str">
        <f aca="false">IF($B37="","indeterminada",IF(COUNTIF(2_plantminer!$A$1:$Z$1,"original.search")=0,"falta o resultado do Plantminer",IF(ISNUMBER(SEARCH("not found",$F37)),"não encontrado → Flora e Funga",IF(AND($C37="",$F37=""),"sem resultado do Plantminer (confira se colou)",IF(ISNUMBER(SEARCH("check",$F37)),"ambíguo → Flora e Funga",IF(AND(ISNUMBER(SEARCH("misspelled",$F37)),ISNUMBER(SEARCH("synonym",$F37))),"grafia corrigida e sinônimo substituído",IF(ISNUMBER(SEARCH("misspelled",$F37)),"grafia corrigida",IF(ISNUMBER(SEARCH("synonym",$F37)),"sinônimo substituído",IF(AND($C37&lt;&gt;"",$G37="",COUNTIF($C37,"* *")&gt;0),"sem ocorrência no resultado → Flora e Funga",IF($J37="não","fora do AM → conferir identificação","OK"))))))))))</f>
        <v>sem resultado do Plantminer (confira se colou)</v>
      </c>
      <c r="M37" s="9"/>
      <c r="N37" s="9"/>
      <c r="O37" s="9"/>
      <c r="P37" s="9"/>
      <c r="Q37" s="9"/>
      <c r="R37" s="6" t="str">
        <f aca="false">IF($M37="","",IF(COUNTIF($M$3:$M$242,$M37)&gt;1,"sim","não"))</f>
        <v/>
      </c>
    </row>
    <row r="38" customFormat="false" ht="15" hidden="false" customHeight="false" outlineLevel="0" collapsed="false">
      <c r="A38" s="6" t="str">
        <f aca="false">1_lista!A37</f>
        <v>Caesalpiniaceae</v>
      </c>
      <c r="B38" s="6" t="str">
        <f aca="false">IF(1_lista!G37="","",1_lista!G37)</f>
        <v>Macrolobium acaciifolium</v>
      </c>
      <c r="C38" s="6" t="str">
        <f aca="false">IF($B38="","",IF(IFERROR(INDEX(2_plantminer!$A$2:$Z$2000,MATCH($B38,INDEX(2_plantminer!$A$2:$Z$2000,0,MATCH("original.search",2_plantminer!$A$1:$Z$1,0)),0),MATCH("search.str",2_plantminer!$A$1:$Z$1,0))&amp;"","")="NA","",IFERROR(INDEX(2_plantminer!$A$2:$Z$2000,MATCH($B38,INDEX(2_plantminer!$A$2:$Z$2000,0,MATCH("original.search",2_plantminer!$A$1:$Z$1,0)),0),MATCH("search.str",2_plantminer!$A$1:$Z$1,0))&amp;"","")))</f>
        <v/>
      </c>
      <c r="D38" s="6" t="str">
        <f aca="false">IF($B38="","",IF(IFERROR(INDEX(2_plantminer!$A$2:$Z$2000,MATCH($B38,INDEX(2_plantminer!$A$2:$Z$2000,0,MATCH("original.search",2_plantminer!$A$1:$Z$1,0)),0),MATCH("scientific.name",2_plantminer!$A$1:$Z$1,0))&amp;"","")="NA","",IFERROR(INDEX(2_plantminer!$A$2:$Z$2000,MATCH($B38,INDEX(2_plantminer!$A$2:$Z$2000,0,MATCH("original.search",2_plantminer!$A$1:$Z$1,0)),0),MATCH("scientific.name",2_plantminer!$A$1:$Z$1,0))&amp;"","")))</f>
        <v/>
      </c>
      <c r="E38" s="6" t="str">
        <f aca="false">IF($B38="","",IF(IFERROR(INDEX(2_plantminer!$A$2:$Z$2000,MATCH($B38,INDEX(2_plantminer!$A$2:$Z$2000,0,MATCH("original.search",2_plantminer!$A$1:$Z$1,0)),0),MATCH("family",2_plantminer!$A$1:$Z$1,0))&amp;"","")="NA","",IFERROR(INDEX(2_plantminer!$A$2:$Z$2000,MATCH($B38,INDEX(2_plantminer!$A$2:$Z$2000,0,MATCH("original.search",2_plantminer!$A$1:$Z$1,0)),0),MATCH("family",2_plantminer!$A$1:$Z$1,0))&amp;"","")))</f>
        <v/>
      </c>
      <c r="F38" s="6" t="str">
        <f aca="false">IF($B38="","",IF(IFERROR(INDEX(2_plantminer!$A$2:$Z$2000,MATCH($B38,INDEX(2_plantminer!$A$2:$Z$2000,0,MATCH("original.search",2_plantminer!$A$1:$Z$1,0)),0),MATCH("notes",2_plantminer!$A$1:$Z$1,0))&amp;"","")="NA","",IFERROR(INDEX(2_plantminer!$A$2:$Z$2000,MATCH($B38,INDEX(2_plantminer!$A$2:$Z$2000,0,MATCH("original.search",2_plantminer!$A$1:$Z$1,0)),0),MATCH("notes",2_plantminer!$A$1:$Z$1,0))&amp;"","")))</f>
        <v/>
      </c>
      <c r="G38" s="6" t="str">
        <f aca="false">IF($B38="","",IF(IFERROR(INDEX(2_plantminer!$A$2:$Z$2000,MATCH($B38,INDEX(2_plantminer!$A$2:$Z$2000,0,MATCH("original.search",2_plantminer!$A$1:$Z$1,0)),0),MATCH("occurrence",2_plantminer!$A$1:$Z$1,0))&amp;"","")="NA","",IFERROR(INDEX(2_plantminer!$A$2:$Z$2000,MATCH($B38,INDEX(2_plantminer!$A$2:$Z$2000,0,MATCH("original.search",2_plantminer!$A$1:$Z$1,0)),0),MATCH("occurrence",2_plantminer!$A$1:$Z$1,0))&amp;"","")))</f>
        <v/>
      </c>
      <c r="H38" s="6" t="str">
        <f aca="false">IF($B38="","",IF(IFERROR(INDEX(2_plantminer!$A$2:$Z$2000,MATCH($B38,INDEX(2_plantminer!$A$2:$Z$2000,0,MATCH("original.search",2_plantminer!$A$1:$Z$1,0)),0),MATCH("establishment",2_plantminer!$A$1:$Z$1,0))&amp;"","")="NA","",IFERROR(INDEX(2_plantminer!$A$2:$Z$2000,MATCH($B38,INDEX(2_plantminer!$A$2:$Z$2000,0,MATCH("original.search",2_plantminer!$A$1:$Z$1,0)),0),MATCH("establishment",2_plantminer!$A$1:$Z$1,0))&amp;"","")))</f>
        <v/>
      </c>
      <c r="I38" s="6" t="str">
        <f aca="false">IF($B38="","",IF(IFERROR(INDEX(2_plantminer!$A$2:$Z$2000,MATCH($B38,INDEX(2_plantminer!$A$2:$Z$2000,0,MATCH("original.search",2_plantminer!$A$1:$Z$1,0)),0),MATCH("domain",2_plantminer!$A$1:$Z$1,0))&amp;"","")="NA","",IFERROR(INDEX(2_plantminer!$A$2:$Z$2000,MATCH($B38,INDEX(2_plantminer!$A$2:$Z$2000,0,MATCH("original.search",2_plantminer!$A$1:$Z$1,0)),0),MATCH("domain",2_plantminer!$A$1:$Z$1,0))&amp;"","")))</f>
        <v/>
      </c>
      <c r="J38" s="6" t="str">
        <f aca="false">IF(OR($B38="",$G38=""),"",IF(ISNUMBER(SEARCH("BR-AM",$G38)),"sim","não"))</f>
        <v/>
      </c>
      <c r="K38" s="6" t="str">
        <f aca="false">IF($E38="","",IF($E38=$A38,"não","sim"))</f>
        <v/>
      </c>
      <c r="L38" s="6" t="str">
        <f aca="false">IF($B38="","indeterminada",IF(COUNTIF(2_plantminer!$A$1:$Z$1,"original.search")=0,"falta o resultado do Plantminer",IF(ISNUMBER(SEARCH("not found",$F38)),"não encontrado → Flora e Funga",IF(AND($C38="",$F38=""),"sem resultado do Plantminer (confira se colou)",IF(ISNUMBER(SEARCH("check",$F38)),"ambíguo → Flora e Funga",IF(AND(ISNUMBER(SEARCH("misspelled",$F38)),ISNUMBER(SEARCH("synonym",$F38))),"grafia corrigida e sinônimo substituído",IF(ISNUMBER(SEARCH("misspelled",$F38)),"grafia corrigida",IF(ISNUMBER(SEARCH("synonym",$F38)),"sinônimo substituído",IF(AND($C38&lt;&gt;"",$G38="",COUNTIF($C38,"* *")&gt;0),"sem ocorrência no resultado → Flora e Funga",IF($J38="não","fora do AM → conferir identificação","OK"))))))))))</f>
        <v>sem resultado do Plantminer (confira se colou)</v>
      </c>
      <c r="M38" s="9"/>
      <c r="N38" s="9"/>
      <c r="O38" s="9"/>
      <c r="P38" s="9"/>
      <c r="Q38" s="9"/>
      <c r="R38" s="6" t="str">
        <f aca="false">IF($M38="","",IF(COUNTIF($M$3:$M$242,$M38)&gt;1,"sim","não"))</f>
        <v/>
      </c>
    </row>
    <row r="39" customFormat="false" ht="15" hidden="false" customHeight="false" outlineLevel="0" collapsed="false">
      <c r="A39" s="6" t="str">
        <f aca="false">1_lista!A38</f>
        <v>Caesalpiniaceae</v>
      </c>
      <c r="B39" s="6" t="str">
        <f aca="false">IF(1_lista!G38="","",1_lista!G38)</f>
        <v>Macrolobium multijugum</v>
      </c>
      <c r="C39" s="6" t="str">
        <f aca="false">IF($B39="","",IF(IFERROR(INDEX(2_plantminer!$A$2:$Z$2000,MATCH($B39,INDEX(2_plantminer!$A$2:$Z$2000,0,MATCH("original.search",2_plantminer!$A$1:$Z$1,0)),0),MATCH("search.str",2_plantminer!$A$1:$Z$1,0))&amp;"","")="NA","",IFERROR(INDEX(2_plantminer!$A$2:$Z$2000,MATCH($B39,INDEX(2_plantminer!$A$2:$Z$2000,0,MATCH("original.search",2_plantminer!$A$1:$Z$1,0)),0),MATCH("search.str",2_plantminer!$A$1:$Z$1,0))&amp;"","")))</f>
        <v/>
      </c>
      <c r="D39" s="6" t="str">
        <f aca="false">IF($B39="","",IF(IFERROR(INDEX(2_plantminer!$A$2:$Z$2000,MATCH($B39,INDEX(2_plantminer!$A$2:$Z$2000,0,MATCH("original.search",2_plantminer!$A$1:$Z$1,0)),0),MATCH("scientific.name",2_plantminer!$A$1:$Z$1,0))&amp;"","")="NA","",IFERROR(INDEX(2_plantminer!$A$2:$Z$2000,MATCH($B39,INDEX(2_plantminer!$A$2:$Z$2000,0,MATCH("original.search",2_plantminer!$A$1:$Z$1,0)),0),MATCH("scientific.name",2_plantminer!$A$1:$Z$1,0))&amp;"","")))</f>
        <v/>
      </c>
      <c r="E39" s="6" t="str">
        <f aca="false">IF($B39="","",IF(IFERROR(INDEX(2_plantminer!$A$2:$Z$2000,MATCH($B39,INDEX(2_plantminer!$A$2:$Z$2000,0,MATCH("original.search",2_plantminer!$A$1:$Z$1,0)),0),MATCH("family",2_plantminer!$A$1:$Z$1,0))&amp;"","")="NA","",IFERROR(INDEX(2_plantminer!$A$2:$Z$2000,MATCH($B39,INDEX(2_plantminer!$A$2:$Z$2000,0,MATCH("original.search",2_plantminer!$A$1:$Z$1,0)),0),MATCH("family",2_plantminer!$A$1:$Z$1,0))&amp;"","")))</f>
        <v/>
      </c>
      <c r="F39" s="6" t="str">
        <f aca="false">IF($B39="","",IF(IFERROR(INDEX(2_plantminer!$A$2:$Z$2000,MATCH($B39,INDEX(2_plantminer!$A$2:$Z$2000,0,MATCH("original.search",2_plantminer!$A$1:$Z$1,0)),0),MATCH("notes",2_plantminer!$A$1:$Z$1,0))&amp;"","")="NA","",IFERROR(INDEX(2_plantminer!$A$2:$Z$2000,MATCH($B39,INDEX(2_plantminer!$A$2:$Z$2000,0,MATCH("original.search",2_plantminer!$A$1:$Z$1,0)),0),MATCH("notes",2_plantminer!$A$1:$Z$1,0))&amp;"","")))</f>
        <v/>
      </c>
      <c r="G39" s="6" t="str">
        <f aca="false">IF($B39="","",IF(IFERROR(INDEX(2_plantminer!$A$2:$Z$2000,MATCH($B39,INDEX(2_plantminer!$A$2:$Z$2000,0,MATCH("original.search",2_plantminer!$A$1:$Z$1,0)),0),MATCH("occurrence",2_plantminer!$A$1:$Z$1,0))&amp;"","")="NA","",IFERROR(INDEX(2_plantminer!$A$2:$Z$2000,MATCH($B39,INDEX(2_plantminer!$A$2:$Z$2000,0,MATCH("original.search",2_plantminer!$A$1:$Z$1,0)),0),MATCH("occurrence",2_plantminer!$A$1:$Z$1,0))&amp;"","")))</f>
        <v/>
      </c>
      <c r="H39" s="6" t="str">
        <f aca="false">IF($B39="","",IF(IFERROR(INDEX(2_plantminer!$A$2:$Z$2000,MATCH($B39,INDEX(2_plantminer!$A$2:$Z$2000,0,MATCH("original.search",2_plantminer!$A$1:$Z$1,0)),0),MATCH("establishment",2_plantminer!$A$1:$Z$1,0))&amp;"","")="NA","",IFERROR(INDEX(2_plantminer!$A$2:$Z$2000,MATCH($B39,INDEX(2_plantminer!$A$2:$Z$2000,0,MATCH("original.search",2_plantminer!$A$1:$Z$1,0)),0),MATCH("establishment",2_plantminer!$A$1:$Z$1,0))&amp;"","")))</f>
        <v/>
      </c>
      <c r="I39" s="6" t="str">
        <f aca="false">IF($B39="","",IF(IFERROR(INDEX(2_plantminer!$A$2:$Z$2000,MATCH($B39,INDEX(2_plantminer!$A$2:$Z$2000,0,MATCH("original.search",2_plantminer!$A$1:$Z$1,0)),0),MATCH("domain",2_plantminer!$A$1:$Z$1,0))&amp;"","")="NA","",IFERROR(INDEX(2_plantminer!$A$2:$Z$2000,MATCH($B39,INDEX(2_plantminer!$A$2:$Z$2000,0,MATCH("original.search",2_plantminer!$A$1:$Z$1,0)),0),MATCH("domain",2_plantminer!$A$1:$Z$1,0))&amp;"","")))</f>
        <v/>
      </c>
      <c r="J39" s="6" t="str">
        <f aca="false">IF(OR($B39="",$G39=""),"",IF(ISNUMBER(SEARCH("BR-AM",$G39)),"sim","não"))</f>
        <v/>
      </c>
      <c r="K39" s="6" t="str">
        <f aca="false">IF($E39="","",IF($E39=$A39,"não","sim"))</f>
        <v/>
      </c>
      <c r="L39" s="6" t="str">
        <f aca="false">IF($B39="","indeterminada",IF(COUNTIF(2_plantminer!$A$1:$Z$1,"original.search")=0,"falta o resultado do Plantminer",IF(ISNUMBER(SEARCH("not found",$F39)),"não encontrado → Flora e Funga",IF(AND($C39="",$F39=""),"sem resultado do Plantminer (confira se colou)",IF(ISNUMBER(SEARCH("check",$F39)),"ambíguo → Flora e Funga",IF(AND(ISNUMBER(SEARCH("misspelled",$F39)),ISNUMBER(SEARCH("synonym",$F39))),"grafia corrigida e sinônimo substituído",IF(ISNUMBER(SEARCH("misspelled",$F39)),"grafia corrigida",IF(ISNUMBER(SEARCH("synonym",$F39)),"sinônimo substituído",IF(AND($C39&lt;&gt;"",$G39="",COUNTIF($C39,"* *")&gt;0),"sem ocorrência no resultado → Flora e Funga",IF($J39="não","fora do AM → conferir identificação","OK"))))))))))</f>
        <v>sem resultado do Plantminer (confira se colou)</v>
      </c>
      <c r="M39" s="9"/>
      <c r="N39" s="9"/>
      <c r="O39" s="9"/>
      <c r="P39" s="9"/>
      <c r="Q39" s="9"/>
      <c r="R39" s="6" t="str">
        <f aca="false">IF($M39="","",IF(COUNTIF($M$3:$M$242,$M39)&gt;1,"sim","não"))</f>
        <v/>
      </c>
    </row>
    <row r="40" customFormat="false" ht="15" hidden="false" customHeight="false" outlineLevel="0" collapsed="false">
      <c r="A40" s="6" t="str">
        <f aca="false">1_lista!A39</f>
        <v>Caesalpiniaceae</v>
      </c>
      <c r="B40" s="6" t="str">
        <f aca="false">IF(1_lista!G39="","",1_lista!G39)</f>
        <v>Macrolobium gracile</v>
      </c>
      <c r="C40" s="6" t="str">
        <f aca="false">IF($B40="","",IF(IFERROR(INDEX(2_plantminer!$A$2:$Z$2000,MATCH($B40,INDEX(2_plantminer!$A$2:$Z$2000,0,MATCH("original.search",2_plantminer!$A$1:$Z$1,0)),0),MATCH("search.str",2_plantminer!$A$1:$Z$1,0))&amp;"","")="NA","",IFERROR(INDEX(2_plantminer!$A$2:$Z$2000,MATCH($B40,INDEX(2_plantminer!$A$2:$Z$2000,0,MATCH("original.search",2_plantminer!$A$1:$Z$1,0)),0),MATCH("search.str",2_plantminer!$A$1:$Z$1,0))&amp;"","")))</f>
        <v/>
      </c>
      <c r="D40" s="6" t="str">
        <f aca="false">IF($B40="","",IF(IFERROR(INDEX(2_plantminer!$A$2:$Z$2000,MATCH($B40,INDEX(2_plantminer!$A$2:$Z$2000,0,MATCH("original.search",2_plantminer!$A$1:$Z$1,0)),0),MATCH("scientific.name",2_plantminer!$A$1:$Z$1,0))&amp;"","")="NA","",IFERROR(INDEX(2_plantminer!$A$2:$Z$2000,MATCH($B40,INDEX(2_plantminer!$A$2:$Z$2000,0,MATCH("original.search",2_plantminer!$A$1:$Z$1,0)),0),MATCH("scientific.name",2_plantminer!$A$1:$Z$1,0))&amp;"","")))</f>
        <v/>
      </c>
      <c r="E40" s="6" t="str">
        <f aca="false">IF($B40="","",IF(IFERROR(INDEX(2_plantminer!$A$2:$Z$2000,MATCH($B40,INDEX(2_plantminer!$A$2:$Z$2000,0,MATCH("original.search",2_plantminer!$A$1:$Z$1,0)),0),MATCH("family",2_plantminer!$A$1:$Z$1,0))&amp;"","")="NA","",IFERROR(INDEX(2_plantminer!$A$2:$Z$2000,MATCH($B40,INDEX(2_plantminer!$A$2:$Z$2000,0,MATCH("original.search",2_plantminer!$A$1:$Z$1,0)),0),MATCH("family",2_plantminer!$A$1:$Z$1,0))&amp;"","")))</f>
        <v/>
      </c>
      <c r="F40" s="6" t="str">
        <f aca="false">IF($B40="","",IF(IFERROR(INDEX(2_plantminer!$A$2:$Z$2000,MATCH($B40,INDEX(2_plantminer!$A$2:$Z$2000,0,MATCH("original.search",2_plantminer!$A$1:$Z$1,0)),0),MATCH("notes",2_plantminer!$A$1:$Z$1,0))&amp;"","")="NA","",IFERROR(INDEX(2_plantminer!$A$2:$Z$2000,MATCH($B40,INDEX(2_plantminer!$A$2:$Z$2000,0,MATCH("original.search",2_plantminer!$A$1:$Z$1,0)),0),MATCH("notes",2_plantminer!$A$1:$Z$1,0))&amp;"","")))</f>
        <v/>
      </c>
      <c r="G40" s="6" t="str">
        <f aca="false">IF($B40="","",IF(IFERROR(INDEX(2_plantminer!$A$2:$Z$2000,MATCH($B40,INDEX(2_plantminer!$A$2:$Z$2000,0,MATCH("original.search",2_plantminer!$A$1:$Z$1,0)),0),MATCH("occurrence",2_plantminer!$A$1:$Z$1,0))&amp;"","")="NA","",IFERROR(INDEX(2_plantminer!$A$2:$Z$2000,MATCH($B40,INDEX(2_plantminer!$A$2:$Z$2000,0,MATCH("original.search",2_plantminer!$A$1:$Z$1,0)),0),MATCH("occurrence",2_plantminer!$A$1:$Z$1,0))&amp;"","")))</f>
        <v/>
      </c>
      <c r="H40" s="6" t="str">
        <f aca="false">IF($B40="","",IF(IFERROR(INDEX(2_plantminer!$A$2:$Z$2000,MATCH($B40,INDEX(2_plantminer!$A$2:$Z$2000,0,MATCH("original.search",2_plantminer!$A$1:$Z$1,0)),0),MATCH("establishment",2_plantminer!$A$1:$Z$1,0))&amp;"","")="NA","",IFERROR(INDEX(2_plantminer!$A$2:$Z$2000,MATCH($B40,INDEX(2_plantminer!$A$2:$Z$2000,0,MATCH("original.search",2_plantminer!$A$1:$Z$1,0)),0),MATCH("establishment",2_plantminer!$A$1:$Z$1,0))&amp;"","")))</f>
        <v/>
      </c>
      <c r="I40" s="6" t="str">
        <f aca="false">IF($B40="","",IF(IFERROR(INDEX(2_plantminer!$A$2:$Z$2000,MATCH($B40,INDEX(2_plantminer!$A$2:$Z$2000,0,MATCH("original.search",2_plantminer!$A$1:$Z$1,0)),0),MATCH("domain",2_plantminer!$A$1:$Z$1,0))&amp;"","")="NA","",IFERROR(INDEX(2_plantminer!$A$2:$Z$2000,MATCH($B40,INDEX(2_plantminer!$A$2:$Z$2000,0,MATCH("original.search",2_plantminer!$A$1:$Z$1,0)),0),MATCH("domain",2_plantminer!$A$1:$Z$1,0))&amp;"","")))</f>
        <v/>
      </c>
      <c r="J40" s="6" t="str">
        <f aca="false">IF(OR($B40="",$G40=""),"",IF(ISNUMBER(SEARCH("BR-AM",$G40)),"sim","não"))</f>
        <v/>
      </c>
      <c r="K40" s="6" t="str">
        <f aca="false">IF($E40="","",IF($E40=$A40,"não","sim"))</f>
        <v/>
      </c>
      <c r="L40" s="6" t="str">
        <f aca="false">IF($B40="","indeterminada",IF(COUNTIF(2_plantminer!$A$1:$Z$1,"original.search")=0,"falta o resultado do Plantminer",IF(ISNUMBER(SEARCH("not found",$F40)),"não encontrado → Flora e Funga",IF(AND($C40="",$F40=""),"sem resultado do Plantminer (confira se colou)",IF(ISNUMBER(SEARCH("check",$F40)),"ambíguo → Flora e Funga",IF(AND(ISNUMBER(SEARCH("misspelled",$F40)),ISNUMBER(SEARCH("synonym",$F40))),"grafia corrigida e sinônimo substituído",IF(ISNUMBER(SEARCH("misspelled",$F40)),"grafia corrigida",IF(ISNUMBER(SEARCH("synonym",$F40)),"sinônimo substituído",IF(AND($C40&lt;&gt;"",$G40="",COUNTIF($C40,"* *")&gt;0),"sem ocorrência no resultado → Flora e Funga",IF($J40="não","fora do AM → conferir identificação","OK"))))))))))</f>
        <v>sem resultado do Plantminer (confira se colou)</v>
      </c>
      <c r="M40" s="9"/>
      <c r="N40" s="9"/>
      <c r="O40" s="9"/>
      <c r="P40" s="9"/>
      <c r="Q40" s="9"/>
      <c r="R40" s="6" t="str">
        <f aca="false">IF($M40="","",IF(COUNTIF($M$3:$M$242,$M40)&gt;1,"sim","não"))</f>
        <v/>
      </c>
    </row>
    <row r="41" customFormat="false" ht="15" hidden="false" customHeight="false" outlineLevel="0" collapsed="false">
      <c r="A41" s="6" t="str">
        <f aca="false">1_lista!A40</f>
        <v>Caesalpiniaceae</v>
      </c>
      <c r="B41" s="6" t="str">
        <f aca="false">IF(1_lista!G40="","",1_lista!G40)</f>
        <v>Macrolobium limbatum</v>
      </c>
      <c r="C41" s="6" t="str">
        <f aca="false">IF($B41="","",IF(IFERROR(INDEX(2_plantminer!$A$2:$Z$2000,MATCH($B41,INDEX(2_plantminer!$A$2:$Z$2000,0,MATCH("original.search",2_plantminer!$A$1:$Z$1,0)),0),MATCH("search.str",2_plantminer!$A$1:$Z$1,0))&amp;"","")="NA","",IFERROR(INDEX(2_plantminer!$A$2:$Z$2000,MATCH($B41,INDEX(2_plantminer!$A$2:$Z$2000,0,MATCH("original.search",2_plantminer!$A$1:$Z$1,0)),0),MATCH("search.str",2_plantminer!$A$1:$Z$1,0))&amp;"","")))</f>
        <v/>
      </c>
      <c r="D41" s="6" t="str">
        <f aca="false">IF($B41="","",IF(IFERROR(INDEX(2_plantminer!$A$2:$Z$2000,MATCH($B41,INDEX(2_plantminer!$A$2:$Z$2000,0,MATCH("original.search",2_plantminer!$A$1:$Z$1,0)),0),MATCH("scientific.name",2_plantminer!$A$1:$Z$1,0))&amp;"","")="NA","",IFERROR(INDEX(2_plantminer!$A$2:$Z$2000,MATCH($B41,INDEX(2_plantminer!$A$2:$Z$2000,0,MATCH("original.search",2_plantminer!$A$1:$Z$1,0)),0),MATCH("scientific.name",2_plantminer!$A$1:$Z$1,0))&amp;"","")))</f>
        <v/>
      </c>
      <c r="E41" s="6" t="str">
        <f aca="false">IF($B41="","",IF(IFERROR(INDEX(2_plantminer!$A$2:$Z$2000,MATCH($B41,INDEX(2_plantminer!$A$2:$Z$2000,0,MATCH("original.search",2_plantminer!$A$1:$Z$1,0)),0),MATCH("family",2_plantminer!$A$1:$Z$1,0))&amp;"","")="NA","",IFERROR(INDEX(2_plantminer!$A$2:$Z$2000,MATCH($B41,INDEX(2_plantminer!$A$2:$Z$2000,0,MATCH("original.search",2_plantminer!$A$1:$Z$1,0)),0),MATCH("family",2_plantminer!$A$1:$Z$1,0))&amp;"","")))</f>
        <v/>
      </c>
      <c r="F41" s="6" t="str">
        <f aca="false">IF($B41="","",IF(IFERROR(INDEX(2_plantminer!$A$2:$Z$2000,MATCH($B41,INDEX(2_plantminer!$A$2:$Z$2000,0,MATCH("original.search",2_plantminer!$A$1:$Z$1,0)),0),MATCH("notes",2_plantminer!$A$1:$Z$1,0))&amp;"","")="NA","",IFERROR(INDEX(2_plantminer!$A$2:$Z$2000,MATCH($B41,INDEX(2_plantminer!$A$2:$Z$2000,0,MATCH("original.search",2_plantminer!$A$1:$Z$1,0)),0),MATCH("notes",2_plantminer!$A$1:$Z$1,0))&amp;"","")))</f>
        <v/>
      </c>
      <c r="G41" s="6" t="str">
        <f aca="false">IF($B41="","",IF(IFERROR(INDEX(2_plantminer!$A$2:$Z$2000,MATCH($B41,INDEX(2_plantminer!$A$2:$Z$2000,0,MATCH("original.search",2_plantminer!$A$1:$Z$1,0)),0),MATCH("occurrence",2_plantminer!$A$1:$Z$1,0))&amp;"","")="NA","",IFERROR(INDEX(2_plantminer!$A$2:$Z$2000,MATCH($B41,INDEX(2_plantminer!$A$2:$Z$2000,0,MATCH("original.search",2_plantminer!$A$1:$Z$1,0)),0),MATCH("occurrence",2_plantminer!$A$1:$Z$1,0))&amp;"","")))</f>
        <v/>
      </c>
      <c r="H41" s="6" t="str">
        <f aca="false">IF($B41="","",IF(IFERROR(INDEX(2_plantminer!$A$2:$Z$2000,MATCH($B41,INDEX(2_plantminer!$A$2:$Z$2000,0,MATCH("original.search",2_plantminer!$A$1:$Z$1,0)),0),MATCH("establishment",2_plantminer!$A$1:$Z$1,0))&amp;"","")="NA","",IFERROR(INDEX(2_plantminer!$A$2:$Z$2000,MATCH($B41,INDEX(2_plantminer!$A$2:$Z$2000,0,MATCH("original.search",2_plantminer!$A$1:$Z$1,0)),0),MATCH("establishment",2_plantminer!$A$1:$Z$1,0))&amp;"","")))</f>
        <v/>
      </c>
      <c r="I41" s="6" t="str">
        <f aca="false">IF($B41="","",IF(IFERROR(INDEX(2_plantminer!$A$2:$Z$2000,MATCH($B41,INDEX(2_plantminer!$A$2:$Z$2000,0,MATCH("original.search",2_plantminer!$A$1:$Z$1,0)),0),MATCH("domain",2_plantminer!$A$1:$Z$1,0))&amp;"","")="NA","",IFERROR(INDEX(2_plantminer!$A$2:$Z$2000,MATCH($B41,INDEX(2_plantminer!$A$2:$Z$2000,0,MATCH("original.search",2_plantminer!$A$1:$Z$1,0)),0),MATCH("domain",2_plantminer!$A$1:$Z$1,0))&amp;"","")))</f>
        <v/>
      </c>
      <c r="J41" s="6" t="str">
        <f aca="false">IF(OR($B41="",$G41=""),"",IF(ISNUMBER(SEARCH("BR-AM",$G41)),"sim","não"))</f>
        <v/>
      </c>
      <c r="K41" s="6" t="str">
        <f aca="false">IF($E41="","",IF($E41=$A41,"não","sim"))</f>
        <v/>
      </c>
      <c r="L41" s="6" t="str">
        <f aca="false">IF($B41="","indeterminada",IF(COUNTIF(2_plantminer!$A$1:$Z$1,"original.search")=0,"falta o resultado do Plantminer",IF(ISNUMBER(SEARCH("not found",$F41)),"não encontrado → Flora e Funga",IF(AND($C41="",$F41=""),"sem resultado do Plantminer (confira se colou)",IF(ISNUMBER(SEARCH("check",$F41)),"ambíguo → Flora e Funga",IF(AND(ISNUMBER(SEARCH("misspelled",$F41)),ISNUMBER(SEARCH("synonym",$F41))),"grafia corrigida e sinônimo substituído",IF(ISNUMBER(SEARCH("misspelled",$F41)),"grafia corrigida",IF(ISNUMBER(SEARCH("synonym",$F41)),"sinônimo substituído",IF(AND($C41&lt;&gt;"",$G41="",COUNTIF($C41,"* *")&gt;0),"sem ocorrência no resultado → Flora e Funga",IF($J41="não","fora do AM → conferir identificação","OK"))))))))))</f>
        <v>sem resultado do Plantminer (confira se colou)</v>
      </c>
      <c r="M41" s="9"/>
      <c r="N41" s="9"/>
      <c r="O41" s="9"/>
      <c r="P41" s="9"/>
      <c r="Q41" s="9"/>
      <c r="R41" s="6" t="str">
        <f aca="false">IF($M41="","",IF(COUNTIF($M$3:$M$242,$M41)&gt;1,"sim","não"))</f>
        <v/>
      </c>
    </row>
    <row r="42" customFormat="false" ht="15" hidden="false" customHeight="false" outlineLevel="0" collapsed="false">
      <c r="A42" s="6" t="str">
        <f aca="false">1_lista!A41</f>
        <v>Caesalpiniaceae</v>
      </c>
      <c r="B42" s="6" t="str">
        <f aca="false">IF(1_lista!G41="","",1_lista!G41)</f>
        <v>Peltogyne paniculata</v>
      </c>
      <c r="C42" s="6" t="str">
        <f aca="false">IF($B42="","",IF(IFERROR(INDEX(2_plantminer!$A$2:$Z$2000,MATCH($B42,INDEX(2_plantminer!$A$2:$Z$2000,0,MATCH("original.search",2_plantminer!$A$1:$Z$1,0)),0),MATCH("search.str",2_plantminer!$A$1:$Z$1,0))&amp;"","")="NA","",IFERROR(INDEX(2_plantminer!$A$2:$Z$2000,MATCH($B42,INDEX(2_plantminer!$A$2:$Z$2000,0,MATCH("original.search",2_plantminer!$A$1:$Z$1,0)),0),MATCH("search.str",2_plantminer!$A$1:$Z$1,0))&amp;"","")))</f>
        <v/>
      </c>
      <c r="D42" s="6" t="str">
        <f aca="false">IF($B42="","",IF(IFERROR(INDEX(2_plantminer!$A$2:$Z$2000,MATCH($B42,INDEX(2_plantminer!$A$2:$Z$2000,0,MATCH("original.search",2_plantminer!$A$1:$Z$1,0)),0),MATCH("scientific.name",2_plantminer!$A$1:$Z$1,0))&amp;"","")="NA","",IFERROR(INDEX(2_plantminer!$A$2:$Z$2000,MATCH($B42,INDEX(2_plantminer!$A$2:$Z$2000,0,MATCH("original.search",2_plantminer!$A$1:$Z$1,0)),0),MATCH("scientific.name",2_plantminer!$A$1:$Z$1,0))&amp;"","")))</f>
        <v/>
      </c>
      <c r="E42" s="6" t="str">
        <f aca="false">IF($B42="","",IF(IFERROR(INDEX(2_plantminer!$A$2:$Z$2000,MATCH($B42,INDEX(2_plantminer!$A$2:$Z$2000,0,MATCH("original.search",2_plantminer!$A$1:$Z$1,0)),0),MATCH("family",2_plantminer!$A$1:$Z$1,0))&amp;"","")="NA","",IFERROR(INDEX(2_plantminer!$A$2:$Z$2000,MATCH($B42,INDEX(2_plantminer!$A$2:$Z$2000,0,MATCH("original.search",2_plantminer!$A$1:$Z$1,0)),0),MATCH("family",2_plantminer!$A$1:$Z$1,0))&amp;"","")))</f>
        <v/>
      </c>
      <c r="F42" s="6" t="str">
        <f aca="false">IF($B42="","",IF(IFERROR(INDEX(2_plantminer!$A$2:$Z$2000,MATCH($B42,INDEX(2_plantminer!$A$2:$Z$2000,0,MATCH("original.search",2_plantminer!$A$1:$Z$1,0)),0),MATCH("notes",2_plantminer!$A$1:$Z$1,0))&amp;"","")="NA","",IFERROR(INDEX(2_plantminer!$A$2:$Z$2000,MATCH($B42,INDEX(2_plantminer!$A$2:$Z$2000,0,MATCH("original.search",2_plantminer!$A$1:$Z$1,0)),0),MATCH("notes",2_plantminer!$A$1:$Z$1,0))&amp;"","")))</f>
        <v/>
      </c>
      <c r="G42" s="6" t="str">
        <f aca="false">IF($B42="","",IF(IFERROR(INDEX(2_plantminer!$A$2:$Z$2000,MATCH($B42,INDEX(2_plantminer!$A$2:$Z$2000,0,MATCH("original.search",2_plantminer!$A$1:$Z$1,0)),0),MATCH("occurrence",2_plantminer!$A$1:$Z$1,0))&amp;"","")="NA","",IFERROR(INDEX(2_plantminer!$A$2:$Z$2000,MATCH($B42,INDEX(2_plantminer!$A$2:$Z$2000,0,MATCH("original.search",2_plantminer!$A$1:$Z$1,0)),0),MATCH("occurrence",2_plantminer!$A$1:$Z$1,0))&amp;"","")))</f>
        <v/>
      </c>
      <c r="H42" s="6" t="str">
        <f aca="false">IF($B42="","",IF(IFERROR(INDEX(2_plantminer!$A$2:$Z$2000,MATCH($B42,INDEX(2_plantminer!$A$2:$Z$2000,0,MATCH("original.search",2_plantminer!$A$1:$Z$1,0)),0),MATCH("establishment",2_plantminer!$A$1:$Z$1,0))&amp;"","")="NA","",IFERROR(INDEX(2_plantminer!$A$2:$Z$2000,MATCH($B42,INDEX(2_plantminer!$A$2:$Z$2000,0,MATCH("original.search",2_plantminer!$A$1:$Z$1,0)),0),MATCH("establishment",2_plantminer!$A$1:$Z$1,0))&amp;"","")))</f>
        <v/>
      </c>
      <c r="I42" s="6" t="str">
        <f aca="false">IF($B42="","",IF(IFERROR(INDEX(2_plantminer!$A$2:$Z$2000,MATCH($B42,INDEX(2_plantminer!$A$2:$Z$2000,0,MATCH("original.search",2_plantminer!$A$1:$Z$1,0)),0),MATCH("domain",2_plantminer!$A$1:$Z$1,0))&amp;"","")="NA","",IFERROR(INDEX(2_plantminer!$A$2:$Z$2000,MATCH($B42,INDEX(2_plantminer!$A$2:$Z$2000,0,MATCH("original.search",2_plantminer!$A$1:$Z$1,0)),0),MATCH("domain",2_plantminer!$A$1:$Z$1,0))&amp;"","")))</f>
        <v/>
      </c>
      <c r="J42" s="6" t="str">
        <f aca="false">IF(OR($B42="",$G42=""),"",IF(ISNUMBER(SEARCH("BR-AM",$G42)),"sim","não"))</f>
        <v/>
      </c>
      <c r="K42" s="6" t="str">
        <f aca="false">IF($E42="","",IF($E42=$A42,"não","sim"))</f>
        <v/>
      </c>
      <c r="L42" s="6" t="str">
        <f aca="false">IF($B42="","indeterminada",IF(COUNTIF(2_plantminer!$A$1:$Z$1,"original.search")=0,"falta o resultado do Plantminer",IF(ISNUMBER(SEARCH("not found",$F42)),"não encontrado → Flora e Funga",IF(AND($C42="",$F42=""),"sem resultado do Plantminer (confira se colou)",IF(ISNUMBER(SEARCH("check",$F42)),"ambíguo → Flora e Funga",IF(AND(ISNUMBER(SEARCH("misspelled",$F42)),ISNUMBER(SEARCH("synonym",$F42))),"grafia corrigida e sinônimo substituído",IF(ISNUMBER(SEARCH("misspelled",$F42)),"grafia corrigida",IF(ISNUMBER(SEARCH("synonym",$F42)),"sinônimo substituído",IF(AND($C42&lt;&gt;"",$G42="",COUNTIF($C42,"* *")&gt;0),"sem ocorrência no resultado → Flora e Funga",IF($J42="não","fora do AM → conferir identificação","OK"))))))))))</f>
        <v>sem resultado do Plantminer (confira se colou)</v>
      </c>
      <c r="M42" s="9"/>
      <c r="N42" s="9"/>
      <c r="O42" s="9"/>
      <c r="P42" s="9"/>
      <c r="Q42" s="9"/>
      <c r="R42" s="6" t="str">
        <f aca="false">IF($M42="","",IF(COUNTIF($M$3:$M$242,$M42)&gt;1,"sim","não"))</f>
        <v/>
      </c>
    </row>
    <row r="43" customFormat="false" ht="15" hidden="false" customHeight="false" outlineLevel="0" collapsed="false">
      <c r="A43" s="6" t="str">
        <f aca="false">1_lista!A42</f>
        <v>Caesalpiniaceae</v>
      </c>
      <c r="B43" s="6" t="str">
        <f aca="false">IF(1_lista!G42="","",1_lista!G42)</f>
        <v>Sclerolobium eriopetalum</v>
      </c>
      <c r="C43" s="6" t="str">
        <f aca="false">IF($B43="","",IF(IFERROR(INDEX(2_plantminer!$A$2:$Z$2000,MATCH($B43,INDEX(2_plantminer!$A$2:$Z$2000,0,MATCH("original.search",2_plantminer!$A$1:$Z$1,0)),0),MATCH("search.str",2_plantminer!$A$1:$Z$1,0))&amp;"","")="NA","",IFERROR(INDEX(2_plantminer!$A$2:$Z$2000,MATCH($B43,INDEX(2_plantminer!$A$2:$Z$2000,0,MATCH("original.search",2_plantminer!$A$1:$Z$1,0)),0),MATCH("search.str",2_plantminer!$A$1:$Z$1,0))&amp;"","")))</f>
        <v/>
      </c>
      <c r="D43" s="6" t="str">
        <f aca="false">IF($B43="","",IF(IFERROR(INDEX(2_plantminer!$A$2:$Z$2000,MATCH($B43,INDEX(2_plantminer!$A$2:$Z$2000,0,MATCH("original.search",2_plantminer!$A$1:$Z$1,0)),0),MATCH("scientific.name",2_plantminer!$A$1:$Z$1,0))&amp;"","")="NA","",IFERROR(INDEX(2_plantminer!$A$2:$Z$2000,MATCH($B43,INDEX(2_plantminer!$A$2:$Z$2000,0,MATCH("original.search",2_plantminer!$A$1:$Z$1,0)),0),MATCH("scientific.name",2_plantminer!$A$1:$Z$1,0))&amp;"","")))</f>
        <v/>
      </c>
      <c r="E43" s="6" t="str">
        <f aca="false">IF($B43="","",IF(IFERROR(INDEX(2_plantminer!$A$2:$Z$2000,MATCH($B43,INDEX(2_plantminer!$A$2:$Z$2000,0,MATCH("original.search",2_plantminer!$A$1:$Z$1,0)),0),MATCH("family",2_plantminer!$A$1:$Z$1,0))&amp;"","")="NA","",IFERROR(INDEX(2_plantminer!$A$2:$Z$2000,MATCH($B43,INDEX(2_plantminer!$A$2:$Z$2000,0,MATCH("original.search",2_plantminer!$A$1:$Z$1,0)),0),MATCH("family",2_plantminer!$A$1:$Z$1,0))&amp;"","")))</f>
        <v/>
      </c>
      <c r="F43" s="6" t="str">
        <f aca="false">IF($B43="","",IF(IFERROR(INDEX(2_plantminer!$A$2:$Z$2000,MATCH($B43,INDEX(2_plantminer!$A$2:$Z$2000,0,MATCH("original.search",2_plantminer!$A$1:$Z$1,0)),0),MATCH("notes",2_plantminer!$A$1:$Z$1,0))&amp;"","")="NA","",IFERROR(INDEX(2_plantminer!$A$2:$Z$2000,MATCH($B43,INDEX(2_plantminer!$A$2:$Z$2000,0,MATCH("original.search",2_plantminer!$A$1:$Z$1,0)),0),MATCH("notes",2_plantminer!$A$1:$Z$1,0))&amp;"","")))</f>
        <v/>
      </c>
      <c r="G43" s="6" t="str">
        <f aca="false">IF($B43="","",IF(IFERROR(INDEX(2_plantminer!$A$2:$Z$2000,MATCH($B43,INDEX(2_plantminer!$A$2:$Z$2000,0,MATCH("original.search",2_plantminer!$A$1:$Z$1,0)),0),MATCH("occurrence",2_plantminer!$A$1:$Z$1,0))&amp;"","")="NA","",IFERROR(INDEX(2_plantminer!$A$2:$Z$2000,MATCH($B43,INDEX(2_plantminer!$A$2:$Z$2000,0,MATCH("original.search",2_plantminer!$A$1:$Z$1,0)),0),MATCH("occurrence",2_plantminer!$A$1:$Z$1,0))&amp;"","")))</f>
        <v/>
      </c>
      <c r="H43" s="6" t="str">
        <f aca="false">IF($B43="","",IF(IFERROR(INDEX(2_plantminer!$A$2:$Z$2000,MATCH($B43,INDEX(2_plantminer!$A$2:$Z$2000,0,MATCH("original.search",2_plantminer!$A$1:$Z$1,0)),0),MATCH("establishment",2_plantminer!$A$1:$Z$1,0))&amp;"","")="NA","",IFERROR(INDEX(2_plantminer!$A$2:$Z$2000,MATCH($B43,INDEX(2_plantminer!$A$2:$Z$2000,0,MATCH("original.search",2_plantminer!$A$1:$Z$1,0)),0),MATCH("establishment",2_plantminer!$A$1:$Z$1,0))&amp;"","")))</f>
        <v/>
      </c>
      <c r="I43" s="6" t="str">
        <f aca="false">IF($B43="","",IF(IFERROR(INDEX(2_plantminer!$A$2:$Z$2000,MATCH($B43,INDEX(2_plantminer!$A$2:$Z$2000,0,MATCH("original.search",2_plantminer!$A$1:$Z$1,0)),0),MATCH("domain",2_plantminer!$A$1:$Z$1,0))&amp;"","")="NA","",IFERROR(INDEX(2_plantminer!$A$2:$Z$2000,MATCH($B43,INDEX(2_plantminer!$A$2:$Z$2000,0,MATCH("original.search",2_plantminer!$A$1:$Z$1,0)),0),MATCH("domain",2_plantminer!$A$1:$Z$1,0))&amp;"","")))</f>
        <v/>
      </c>
      <c r="J43" s="6" t="str">
        <f aca="false">IF(OR($B43="",$G43=""),"",IF(ISNUMBER(SEARCH("BR-AM",$G43)),"sim","não"))</f>
        <v/>
      </c>
      <c r="K43" s="6" t="str">
        <f aca="false">IF($E43="","",IF($E43=$A43,"não","sim"))</f>
        <v/>
      </c>
      <c r="L43" s="6" t="str">
        <f aca="false">IF($B43="","indeterminada",IF(COUNTIF(2_plantminer!$A$1:$Z$1,"original.search")=0,"falta o resultado do Plantminer",IF(ISNUMBER(SEARCH("not found",$F43)),"não encontrado → Flora e Funga",IF(AND($C43="",$F43=""),"sem resultado do Plantminer (confira se colou)",IF(ISNUMBER(SEARCH("check",$F43)),"ambíguo → Flora e Funga",IF(AND(ISNUMBER(SEARCH("misspelled",$F43)),ISNUMBER(SEARCH("synonym",$F43))),"grafia corrigida e sinônimo substituído",IF(ISNUMBER(SEARCH("misspelled",$F43)),"grafia corrigida",IF(ISNUMBER(SEARCH("synonym",$F43)),"sinônimo substituído",IF(AND($C43&lt;&gt;"",$G43="",COUNTIF($C43,"* *")&gt;0),"sem ocorrência no resultado → Flora e Funga",IF($J43="não","fora do AM → conferir identificação","OK"))))))))))</f>
        <v>sem resultado do Plantminer (confira se colou)</v>
      </c>
      <c r="M43" s="9"/>
      <c r="N43" s="9"/>
      <c r="O43" s="9"/>
      <c r="P43" s="9"/>
      <c r="Q43" s="9"/>
      <c r="R43" s="6" t="str">
        <f aca="false">IF($M43="","",IF(COUNTIF($M$3:$M$242,$M43)&gt;1,"sim","não"))</f>
        <v/>
      </c>
    </row>
    <row r="44" customFormat="false" ht="15" hidden="false" customHeight="false" outlineLevel="0" collapsed="false">
      <c r="A44" s="6" t="str">
        <f aca="false">1_lista!A43</f>
        <v>Caesalpiniaceae</v>
      </c>
      <c r="B44" s="6" t="str">
        <f aca="false">IF(1_lista!G43="","",1_lista!G43)</f>
        <v>Tachigali myrmecophila</v>
      </c>
      <c r="C44" s="6" t="str">
        <f aca="false">IF($B44="","",IF(IFERROR(INDEX(2_plantminer!$A$2:$Z$2000,MATCH($B44,INDEX(2_plantminer!$A$2:$Z$2000,0,MATCH("original.search",2_plantminer!$A$1:$Z$1,0)),0),MATCH("search.str",2_plantminer!$A$1:$Z$1,0))&amp;"","")="NA","",IFERROR(INDEX(2_plantminer!$A$2:$Z$2000,MATCH($B44,INDEX(2_plantminer!$A$2:$Z$2000,0,MATCH("original.search",2_plantminer!$A$1:$Z$1,0)),0),MATCH("search.str",2_plantminer!$A$1:$Z$1,0))&amp;"","")))</f>
        <v/>
      </c>
      <c r="D44" s="6" t="str">
        <f aca="false">IF($B44="","",IF(IFERROR(INDEX(2_plantminer!$A$2:$Z$2000,MATCH($B44,INDEX(2_plantminer!$A$2:$Z$2000,0,MATCH("original.search",2_plantminer!$A$1:$Z$1,0)),0),MATCH("scientific.name",2_plantminer!$A$1:$Z$1,0))&amp;"","")="NA","",IFERROR(INDEX(2_plantminer!$A$2:$Z$2000,MATCH($B44,INDEX(2_plantminer!$A$2:$Z$2000,0,MATCH("original.search",2_plantminer!$A$1:$Z$1,0)),0),MATCH("scientific.name",2_plantminer!$A$1:$Z$1,0))&amp;"","")))</f>
        <v/>
      </c>
      <c r="E44" s="6" t="str">
        <f aca="false">IF($B44="","",IF(IFERROR(INDEX(2_plantminer!$A$2:$Z$2000,MATCH($B44,INDEX(2_plantminer!$A$2:$Z$2000,0,MATCH("original.search",2_plantminer!$A$1:$Z$1,0)),0),MATCH("family",2_plantminer!$A$1:$Z$1,0))&amp;"","")="NA","",IFERROR(INDEX(2_plantminer!$A$2:$Z$2000,MATCH($B44,INDEX(2_plantminer!$A$2:$Z$2000,0,MATCH("original.search",2_plantminer!$A$1:$Z$1,0)),0),MATCH("family",2_plantminer!$A$1:$Z$1,0))&amp;"","")))</f>
        <v/>
      </c>
      <c r="F44" s="6" t="str">
        <f aca="false">IF($B44="","",IF(IFERROR(INDEX(2_plantminer!$A$2:$Z$2000,MATCH($B44,INDEX(2_plantminer!$A$2:$Z$2000,0,MATCH("original.search",2_plantminer!$A$1:$Z$1,0)),0),MATCH("notes",2_plantminer!$A$1:$Z$1,0))&amp;"","")="NA","",IFERROR(INDEX(2_plantminer!$A$2:$Z$2000,MATCH($B44,INDEX(2_plantminer!$A$2:$Z$2000,0,MATCH("original.search",2_plantminer!$A$1:$Z$1,0)),0),MATCH("notes",2_plantminer!$A$1:$Z$1,0))&amp;"","")))</f>
        <v/>
      </c>
      <c r="G44" s="6" t="str">
        <f aca="false">IF($B44="","",IF(IFERROR(INDEX(2_plantminer!$A$2:$Z$2000,MATCH($B44,INDEX(2_plantminer!$A$2:$Z$2000,0,MATCH("original.search",2_plantminer!$A$1:$Z$1,0)),0),MATCH("occurrence",2_plantminer!$A$1:$Z$1,0))&amp;"","")="NA","",IFERROR(INDEX(2_plantminer!$A$2:$Z$2000,MATCH($B44,INDEX(2_plantminer!$A$2:$Z$2000,0,MATCH("original.search",2_plantminer!$A$1:$Z$1,0)),0),MATCH("occurrence",2_plantminer!$A$1:$Z$1,0))&amp;"","")))</f>
        <v/>
      </c>
      <c r="H44" s="6" t="str">
        <f aca="false">IF($B44="","",IF(IFERROR(INDEX(2_plantminer!$A$2:$Z$2000,MATCH($B44,INDEX(2_plantminer!$A$2:$Z$2000,0,MATCH("original.search",2_plantminer!$A$1:$Z$1,0)),0),MATCH("establishment",2_plantminer!$A$1:$Z$1,0))&amp;"","")="NA","",IFERROR(INDEX(2_plantminer!$A$2:$Z$2000,MATCH($B44,INDEX(2_plantminer!$A$2:$Z$2000,0,MATCH("original.search",2_plantminer!$A$1:$Z$1,0)),0),MATCH("establishment",2_plantminer!$A$1:$Z$1,0))&amp;"","")))</f>
        <v/>
      </c>
      <c r="I44" s="6" t="str">
        <f aca="false">IF($B44="","",IF(IFERROR(INDEX(2_plantminer!$A$2:$Z$2000,MATCH($B44,INDEX(2_plantminer!$A$2:$Z$2000,0,MATCH("original.search",2_plantminer!$A$1:$Z$1,0)),0),MATCH("domain",2_plantminer!$A$1:$Z$1,0))&amp;"","")="NA","",IFERROR(INDEX(2_plantminer!$A$2:$Z$2000,MATCH($B44,INDEX(2_plantminer!$A$2:$Z$2000,0,MATCH("original.search",2_plantminer!$A$1:$Z$1,0)),0),MATCH("domain",2_plantminer!$A$1:$Z$1,0))&amp;"","")))</f>
        <v/>
      </c>
      <c r="J44" s="6" t="str">
        <f aca="false">IF(OR($B44="",$G44=""),"",IF(ISNUMBER(SEARCH("BR-AM",$G44)),"sim","não"))</f>
        <v/>
      </c>
      <c r="K44" s="6" t="str">
        <f aca="false">IF($E44="","",IF($E44=$A44,"não","sim"))</f>
        <v/>
      </c>
      <c r="L44" s="6" t="str">
        <f aca="false">IF($B44="","indeterminada",IF(COUNTIF(2_plantminer!$A$1:$Z$1,"original.search")=0,"falta o resultado do Plantminer",IF(ISNUMBER(SEARCH("not found",$F44)),"não encontrado → Flora e Funga",IF(AND($C44="",$F44=""),"sem resultado do Plantminer (confira se colou)",IF(ISNUMBER(SEARCH("check",$F44)),"ambíguo → Flora e Funga",IF(AND(ISNUMBER(SEARCH("misspelled",$F44)),ISNUMBER(SEARCH("synonym",$F44))),"grafia corrigida e sinônimo substituído",IF(ISNUMBER(SEARCH("misspelled",$F44)),"grafia corrigida",IF(ISNUMBER(SEARCH("synonym",$F44)),"sinônimo substituído",IF(AND($C44&lt;&gt;"",$G44="",COUNTIF($C44,"* *")&gt;0),"sem ocorrência no resultado → Flora e Funga",IF($J44="não","fora do AM → conferir identificação","OK"))))))))))</f>
        <v>sem resultado do Plantminer (confira se colou)</v>
      </c>
      <c r="M44" s="9"/>
      <c r="N44" s="9"/>
      <c r="O44" s="9"/>
      <c r="P44" s="9"/>
      <c r="Q44" s="9"/>
      <c r="R44" s="6" t="str">
        <f aca="false">IF($M44="","",IF(COUNTIF($M$3:$M$242,$M44)&gt;1,"sim","não"))</f>
        <v/>
      </c>
    </row>
    <row r="45" customFormat="false" ht="15" hidden="false" customHeight="false" outlineLevel="0" collapsed="false">
      <c r="A45" s="6" t="str">
        <f aca="false">1_lista!A44</f>
        <v>Caesalpiniaceae</v>
      </c>
      <c r="B45" s="6" t="str">
        <f aca="false">IF(1_lista!G44="","",1_lista!G44)</f>
        <v>Vouacapoua pallidior</v>
      </c>
      <c r="C45" s="6" t="str">
        <f aca="false">IF($B45="","",IF(IFERROR(INDEX(2_plantminer!$A$2:$Z$2000,MATCH($B45,INDEX(2_plantminer!$A$2:$Z$2000,0,MATCH("original.search",2_plantminer!$A$1:$Z$1,0)),0),MATCH("search.str",2_plantminer!$A$1:$Z$1,0))&amp;"","")="NA","",IFERROR(INDEX(2_plantminer!$A$2:$Z$2000,MATCH($B45,INDEX(2_plantminer!$A$2:$Z$2000,0,MATCH("original.search",2_plantminer!$A$1:$Z$1,0)),0),MATCH("search.str",2_plantminer!$A$1:$Z$1,0))&amp;"","")))</f>
        <v/>
      </c>
      <c r="D45" s="6" t="str">
        <f aca="false">IF($B45="","",IF(IFERROR(INDEX(2_plantminer!$A$2:$Z$2000,MATCH($B45,INDEX(2_plantminer!$A$2:$Z$2000,0,MATCH("original.search",2_plantminer!$A$1:$Z$1,0)),0),MATCH("scientific.name",2_plantminer!$A$1:$Z$1,0))&amp;"","")="NA","",IFERROR(INDEX(2_plantminer!$A$2:$Z$2000,MATCH($B45,INDEX(2_plantminer!$A$2:$Z$2000,0,MATCH("original.search",2_plantminer!$A$1:$Z$1,0)),0),MATCH("scientific.name",2_plantminer!$A$1:$Z$1,0))&amp;"","")))</f>
        <v/>
      </c>
      <c r="E45" s="6" t="str">
        <f aca="false">IF($B45="","",IF(IFERROR(INDEX(2_plantminer!$A$2:$Z$2000,MATCH($B45,INDEX(2_plantminer!$A$2:$Z$2000,0,MATCH("original.search",2_plantminer!$A$1:$Z$1,0)),0),MATCH("family",2_plantminer!$A$1:$Z$1,0))&amp;"","")="NA","",IFERROR(INDEX(2_plantminer!$A$2:$Z$2000,MATCH($B45,INDEX(2_plantminer!$A$2:$Z$2000,0,MATCH("original.search",2_plantminer!$A$1:$Z$1,0)),0),MATCH("family",2_plantminer!$A$1:$Z$1,0))&amp;"","")))</f>
        <v/>
      </c>
      <c r="F45" s="6" t="str">
        <f aca="false">IF($B45="","",IF(IFERROR(INDEX(2_plantminer!$A$2:$Z$2000,MATCH($B45,INDEX(2_plantminer!$A$2:$Z$2000,0,MATCH("original.search",2_plantminer!$A$1:$Z$1,0)),0),MATCH("notes",2_plantminer!$A$1:$Z$1,0))&amp;"","")="NA","",IFERROR(INDEX(2_plantminer!$A$2:$Z$2000,MATCH($B45,INDEX(2_plantminer!$A$2:$Z$2000,0,MATCH("original.search",2_plantminer!$A$1:$Z$1,0)),0),MATCH("notes",2_plantminer!$A$1:$Z$1,0))&amp;"","")))</f>
        <v/>
      </c>
      <c r="G45" s="6" t="str">
        <f aca="false">IF($B45="","",IF(IFERROR(INDEX(2_plantminer!$A$2:$Z$2000,MATCH($B45,INDEX(2_plantminer!$A$2:$Z$2000,0,MATCH("original.search",2_plantminer!$A$1:$Z$1,0)),0),MATCH("occurrence",2_plantminer!$A$1:$Z$1,0))&amp;"","")="NA","",IFERROR(INDEX(2_plantminer!$A$2:$Z$2000,MATCH($B45,INDEX(2_plantminer!$A$2:$Z$2000,0,MATCH("original.search",2_plantminer!$A$1:$Z$1,0)),0),MATCH("occurrence",2_plantminer!$A$1:$Z$1,0))&amp;"","")))</f>
        <v/>
      </c>
      <c r="H45" s="6" t="str">
        <f aca="false">IF($B45="","",IF(IFERROR(INDEX(2_plantminer!$A$2:$Z$2000,MATCH($B45,INDEX(2_plantminer!$A$2:$Z$2000,0,MATCH("original.search",2_plantminer!$A$1:$Z$1,0)),0),MATCH("establishment",2_plantminer!$A$1:$Z$1,0))&amp;"","")="NA","",IFERROR(INDEX(2_plantminer!$A$2:$Z$2000,MATCH($B45,INDEX(2_plantminer!$A$2:$Z$2000,0,MATCH("original.search",2_plantminer!$A$1:$Z$1,0)),0),MATCH("establishment",2_plantminer!$A$1:$Z$1,0))&amp;"","")))</f>
        <v/>
      </c>
      <c r="I45" s="6" t="str">
        <f aca="false">IF($B45="","",IF(IFERROR(INDEX(2_plantminer!$A$2:$Z$2000,MATCH($B45,INDEX(2_plantminer!$A$2:$Z$2000,0,MATCH("original.search",2_plantminer!$A$1:$Z$1,0)),0),MATCH("domain",2_plantminer!$A$1:$Z$1,0))&amp;"","")="NA","",IFERROR(INDEX(2_plantminer!$A$2:$Z$2000,MATCH($B45,INDEX(2_plantminer!$A$2:$Z$2000,0,MATCH("original.search",2_plantminer!$A$1:$Z$1,0)),0),MATCH("domain",2_plantminer!$A$1:$Z$1,0))&amp;"","")))</f>
        <v/>
      </c>
      <c r="J45" s="6" t="str">
        <f aca="false">IF(OR($B45="",$G45=""),"",IF(ISNUMBER(SEARCH("BR-AM",$G45)),"sim","não"))</f>
        <v/>
      </c>
      <c r="K45" s="6" t="str">
        <f aca="false">IF($E45="","",IF($E45=$A45,"não","sim"))</f>
        <v/>
      </c>
      <c r="L45" s="6" t="str">
        <f aca="false">IF($B45="","indeterminada",IF(COUNTIF(2_plantminer!$A$1:$Z$1,"original.search")=0,"falta o resultado do Plantminer",IF(ISNUMBER(SEARCH("not found",$F45)),"não encontrado → Flora e Funga",IF(AND($C45="",$F45=""),"sem resultado do Plantminer (confira se colou)",IF(ISNUMBER(SEARCH("check",$F45)),"ambíguo → Flora e Funga",IF(AND(ISNUMBER(SEARCH("misspelled",$F45)),ISNUMBER(SEARCH("synonym",$F45))),"grafia corrigida e sinônimo substituído",IF(ISNUMBER(SEARCH("misspelled",$F45)),"grafia corrigida",IF(ISNUMBER(SEARCH("synonym",$F45)),"sinônimo substituído",IF(AND($C45&lt;&gt;"",$G45="",COUNTIF($C45,"* *")&gt;0),"sem ocorrência no resultado → Flora e Funga",IF($J45="não","fora do AM → conferir identificação","OK"))))))))))</f>
        <v>sem resultado do Plantminer (confira se colou)</v>
      </c>
      <c r="M45" s="9"/>
      <c r="N45" s="9"/>
      <c r="O45" s="9"/>
      <c r="P45" s="9"/>
      <c r="Q45" s="9"/>
      <c r="R45" s="6" t="str">
        <f aca="false">IF($M45="","",IF(COUNTIF($M$3:$M$242,$M45)&gt;1,"sim","não"))</f>
        <v/>
      </c>
    </row>
    <row r="46" customFormat="false" ht="15" hidden="false" customHeight="false" outlineLevel="0" collapsed="false">
      <c r="A46" s="6" t="str">
        <f aca="false">1_lista!A45</f>
        <v>Caesalpiniaceae</v>
      </c>
      <c r="B46" s="6" t="str">
        <f aca="false">IF(1_lista!G45="","",1_lista!G45)</f>
        <v>Bauhinia</v>
      </c>
      <c r="C46" s="6" t="str">
        <f aca="false">IF($B46="","",IF(IFERROR(INDEX(2_plantminer!$A$2:$Z$2000,MATCH($B46,INDEX(2_plantminer!$A$2:$Z$2000,0,MATCH("original.search",2_plantminer!$A$1:$Z$1,0)),0),MATCH("search.str",2_plantminer!$A$1:$Z$1,0))&amp;"","")="NA","",IFERROR(INDEX(2_plantminer!$A$2:$Z$2000,MATCH($B46,INDEX(2_plantminer!$A$2:$Z$2000,0,MATCH("original.search",2_plantminer!$A$1:$Z$1,0)),0),MATCH("search.str",2_plantminer!$A$1:$Z$1,0))&amp;"","")))</f>
        <v/>
      </c>
      <c r="D46" s="6" t="str">
        <f aca="false">IF($B46="","",IF(IFERROR(INDEX(2_plantminer!$A$2:$Z$2000,MATCH($B46,INDEX(2_plantminer!$A$2:$Z$2000,0,MATCH("original.search",2_plantminer!$A$1:$Z$1,0)),0),MATCH("scientific.name",2_plantminer!$A$1:$Z$1,0))&amp;"","")="NA","",IFERROR(INDEX(2_plantminer!$A$2:$Z$2000,MATCH($B46,INDEX(2_plantminer!$A$2:$Z$2000,0,MATCH("original.search",2_plantminer!$A$1:$Z$1,0)),0),MATCH("scientific.name",2_plantminer!$A$1:$Z$1,0))&amp;"","")))</f>
        <v/>
      </c>
      <c r="E46" s="6" t="str">
        <f aca="false">IF($B46="","",IF(IFERROR(INDEX(2_plantminer!$A$2:$Z$2000,MATCH($B46,INDEX(2_plantminer!$A$2:$Z$2000,0,MATCH("original.search",2_plantminer!$A$1:$Z$1,0)),0),MATCH("family",2_plantminer!$A$1:$Z$1,0))&amp;"","")="NA","",IFERROR(INDEX(2_plantminer!$A$2:$Z$2000,MATCH($B46,INDEX(2_plantminer!$A$2:$Z$2000,0,MATCH("original.search",2_plantminer!$A$1:$Z$1,0)),0),MATCH("family",2_plantminer!$A$1:$Z$1,0))&amp;"","")))</f>
        <v/>
      </c>
      <c r="F46" s="6" t="str">
        <f aca="false">IF($B46="","",IF(IFERROR(INDEX(2_plantminer!$A$2:$Z$2000,MATCH($B46,INDEX(2_plantminer!$A$2:$Z$2000,0,MATCH("original.search",2_plantminer!$A$1:$Z$1,0)),0),MATCH("notes",2_plantminer!$A$1:$Z$1,0))&amp;"","")="NA","",IFERROR(INDEX(2_plantminer!$A$2:$Z$2000,MATCH($B46,INDEX(2_plantminer!$A$2:$Z$2000,0,MATCH("original.search",2_plantminer!$A$1:$Z$1,0)),0),MATCH("notes",2_plantminer!$A$1:$Z$1,0))&amp;"","")))</f>
        <v/>
      </c>
      <c r="G46" s="6" t="str">
        <f aca="false">IF($B46="","",IF(IFERROR(INDEX(2_plantminer!$A$2:$Z$2000,MATCH($B46,INDEX(2_plantminer!$A$2:$Z$2000,0,MATCH("original.search",2_plantminer!$A$1:$Z$1,0)),0),MATCH("occurrence",2_plantminer!$A$1:$Z$1,0))&amp;"","")="NA","",IFERROR(INDEX(2_plantminer!$A$2:$Z$2000,MATCH($B46,INDEX(2_plantminer!$A$2:$Z$2000,0,MATCH("original.search",2_plantminer!$A$1:$Z$1,0)),0),MATCH("occurrence",2_plantminer!$A$1:$Z$1,0))&amp;"","")))</f>
        <v/>
      </c>
      <c r="H46" s="6" t="str">
        <f aca="false">IF($B46="","",IF(IFERROR(INDEX(2_plantminer!$A$2:$Z$2000,MATCH($B46,INDEX(2_plantminer!$A$2:$Z$2000,0,MATCH("original.search",2_plantminer!$A$1:$Z$1,0)),0),MATCH("establishment",2_plantminer!$A$1:$Z$1,0))&amp;"","")="NA","",IFERROR(INDEX(2_plantminer!$A$2:$Z$2000,MATCH($B46,INDEX(2_plantminer!$A$2:$Z$2000,0,MATCH("original.search",2_plantminer!$A$1:$Z$1,0)),0),MATCH("establishment",2_plantminer!$A$1:$Z$1,0))&amp;"","")))</f>
        <v/>
      </c>
      <c r="I46" s="6" t="str">
        <f aca="false">IF($B46="","",IF(IFERROR(INDEX(2_plantminer!$A$2:$Z$2000,MATCH($B46,INDEX(2_plantminer!$A$2:$Z$2000,0,MATCH("original.search",2_plantminer!$A$1:$Z$1,0)),0),MATCH("domain",2_plantminer!$A$1:$Z$1,0))&amp;"","")="NA","",IFERROR(INDEX(2_plantminer!$A$2:$Z$2000,MATCH($B46,INDEX(2_plantminer!$A$2:$Z$2000,0,MATCH("original.search",2_plantminer!$A$1:$Z$1,0)),0),MATCH("domain",2_plantminer!$A$1:$Z$1,0))&amp;"","")))</f>
        <v/>
      </c>
      <c r="J46" s="6" t="str">
        <f aca="false">IF(OR($B46="",$G46=""),"",IF(ISNUMBER(SEARCH("BR-AM",$G46)),"sim","não"))</f>
        <v/>
      </c>
      <c r="K46" s="6" t="str">
        <f aca="false">IF($E46="","",IF($E46=$A46,"não","sim"))</f>
        <v/>
      </c>
      <c r="L46" s="6" t="str">
        <f aca="false">IF($B46="","indeterminada",IF(COUNTIF(2_plantminer!$A$1:$Z$1,"original.search")=0,"falta o resultado do Plantminer",IF(ISNUMBER(SEARCH("not found",$F46)),"não encontrado → Flora e Funga",IF(AND($C46="",$F46=""),"sem resultado do Plantminer (confira se colou)",IF(ISNUMBER(SEARCH("check",$F46)),"ambíguo → Flora e Funga",IF(AND(ISNUMBER(SEARCH("misspelled",$F46)),ISNUMBER(SEARCH("synonym",$F46))),"grafia corrigida e sinônimo substituído",IF(ISNUMBER(SEARCH("misspelled",$F46)),"grafia corrigida",IF(ISNUMBER(SEARCH("synonym",$F46)),"sinônimo substituído",IF(AND($C46&lt;&gt;"",$G46="",COUNTIF($C46,"* *")&gt;0),"sem ocorrência no resultado → Flora e Funga",IF($J46="não","fora do AM → conferir identificação","OK"))))))))))</f>
        <v>sem resultado do Plantminer (confira se colou)</v>
      </c>
      <c r="M46" s="9"/>
      <c r="N46" s="9"/>
      <c r="O46" s="9"/>
      <c r="P46" s="9"/>
      <c r="Q46" s="9"/>
      <c r="R46" s="6" t="str">
        <f aca="false">IF($M46="","",IF(COUNTIF($M$3:$M$242,$M46)&gt;1,"sim","não"))</f>
        <v/>
      </c>
    </row>
    <row r="47" customFormat="false" ht="15" hidden="false" customHeight="false" outlineLevel="0" collapsed="false">
      <c r="A47" s="6" t="str">
        <f aca="false">1_lista!A46</f>
        <v>Caesalpiniaceae</v>
      </c>
      <c r="B47" s="6" t="str">
        <f aca="false">IF(1_lista!G46="","",1_lista!G46)</f>
        <v>Sclerolobium</v>
      </c>
      <c r="C47" s="6" t="str">
        <f aca="false">IF($B47="","",IF(IFERROR(INDEX(2_plantminer!$A$2:$Z$2000,MATCH($B47,INDEX(2_plantminer!$A$2:$Z$2000,0,MATCH("original.search",2_plantminer!$A$1:$Z$1,0)),0),MATCH("search.str",2_plantminer!$A$1:$Z$1,0))&amp;"","")="NA","",IFERROR(INDEX(2_plantminer!$A$2:$Z$2000,MATCH($B47,INDEX(2_plantminer!$A$2:$Z$2000,0,MATCH("original.search",2_plantminer!$A$1:$Z$1,0)),0),MATCH("search.str",2_plantminer!$A$1:$Z$1,0))&amp;"","")))</f>
        <v/>
      </c>
      <c r="D47" s="6" t="str">
        <f aca="false">IF($B47="","",IF(IFERROR(INDEX(2_plantminer!$A$2:$Z$2000,MATCH($B47,INDEX(2_plantminer!$A$2:$Z$2000,0,MATCH("original.search",2_plantminer!$A$1:$Z$1,0)),0),MATCH("scientific.name",2_plantminer!$A$1:$Z$1,0))&amp;"","")="NA","",IFERROR(INDEX(2_plantminer!$A$2:$Z$2000,MATCH($B47,INDEX(2_plantminer!$A$2:$Z$2000,0,MATCH("original.search",2_plantminer!$A$1:$Z$1,0)),0),MATCH("scientific.name",2_plantminer!$A$1:$Z$1,0))&amp;"","")))</f>
        <v/>
      </c>
      <c r="E47" s="6" t="str">
        <f aca="false">IF($B47="","",IF(IFERROR(INDEX(2_plantminer!$A$2:$Z$2000,MATCH($B47,INDEX(2_plantminer!$A$2:$Z$2000,0,MATCH("original.search",2_plantminer!$A$1:$Z$1,0)),0),MATCH("family",2_plantminer!$A$1:$Z$1,0))&amp;"","")="NA","",IFERROR(INDEX(2_plantminer!$A$2:$Z$2000,MATCH($B47,INDEX(2_plantminer!$A$2:$Z$2000,0,MATCH("original.search",2_plantminer!$A$1:$Z$1,0)),0),MATCH("family",2_plantminer!$A$1:$Z$1,0))&amp;"","")))</f>
        <v/>
      </c>
      <c r="F47" s="6" t="str">
        <f aca="false">IF($B47="","",IF(IFERROR(INDEX(2_plantminer!$A$2:$Z$2000,MATCH($B47,INDEX(2_plantminer!$A$2:$Z$2000,0,MATCH("original.search",2_plantminer!$A$1:$Z$1,0)),0),MATCH("notes",2_plantminer!$A$1:$Z$1,0))&amp;"","")="NA","",IFERROR(INDEX(2_plantminer!$A$2:$Z$2000,MATCH($B47,INDEX(2_plantminer!$A$2:$Z$2000,0,MATCH("original.search",2_plantminer!$A$1:$Z$1,0)),0),MATCH("notes",2_plantminer!$A$1:$Z$1,0))&amp;"","")))</f>
        <v/>
      </c>
      <c r="G47" s="6" t="str">
        <f aca="false">IF($B47="","",IF(IFERROR(INDEX(2_plantminer!$A$2:$Z$2000,MATCH($B47,INDEX(2_plantminer!$A$2:$Z$2000,0,MATCH("original.search",2_plantminer!$A$1:$Z$1,0)),0),MATCH("occurrence",2_plantminer!$A$1:$Z$1,0))&amp;"","")="NA","",IFERROR(INDEX(2_plantminer!$A$2:$Z$2000,MATCH($B47,INDEX(2_plantminer!$A$2:$Z$2000,0,MATCH("original.search",2_plantminer!$A$1:$Z$1,0)),0),MATCH("occurrence",2_plantminer!$A$1:$Z$1,0))&amp;"","")))</f>
        <v/>
      </c>
      <c r="H47" s="6" t="str">
        <f aca="false">IF($B47="","",IF(IFERROR(INDEX(2_plantminer!$A$2:$Z$2000,MATCH($B47,INDEX(2_plantminer!$A$2:$Z$2000,0,MATCH("original.search",2_plantminer!$A$1:$Z$1,0)),0),MATCH("establishment",2_plantminer!$A$1:$Z$1,0))&amp;"","")="NA","",IFERROR(INDEX(2_plantminer!$A$2:$Z$2000,MATCH($B47,INDEX(2_plantminer!$A$2:$Z$2000,0,MATCH("original.search",2_plantminer!$A$1:$Z$1,0)),0),MATCH("establishment",2_plantminer!$A$1:$Z$1,0))&amp;"","")))</f>
        <v/>
      </c>
      <c r="I47" s="6" t="str">
        <f aca="false">IF($B47="","",IF(IFERROR(INDEX(2_plantminer!$A$2:$Z$2000,MATCH($B47,INDEX(2_plantminer!$A$2:$Z$2000,0,MATCH("original.search",2_plantminer!$A$1:$Z$1,0)),0),MATCH("domain",2_plantminer!$A$1:$Z$1,0))&amp;"","")="NA","",IFERROR(INDEX(2_plantminer!$A$2:$Z$2000,MATCH($B47,INDEX(2_plantminer!$A$2:$Z$2000,0,MATCH("original.search",2_plantminer!$A$1:$Z$1,0)),0),MATCH("domain",2_plantminer!$A$1:$Z$1,0))&amp;"","")))</f>
        <v/>
      </c>
      <c r="J47" s="6" t="str">
        <f aca="false">IF(OR($B47="",$G47=""),"",IF(ISNUMBER(SEARCH("BR-AM",$G47)),"sim","não"))</f>
        <v/>
      </c>
      <c r="K47" s="6" t="str">
        <f aca="false">IF($E47="","",IF($E47=$A47,"não","sim"))</f>
        <v/>
      </c>
      <c r="L47" s="6" t="str">
        <f aca="false">IF($B47="","indeterminada",IF(COUNTIF(2_plantminer!$A$1:$Z$1,"original.search")=0,"falta o resultado do Plantminer",IF(ISNUMBER(SEARCH("not found",$F47)),"não encontrado → Flora e Funga",IF(AND($C47="",$F47=""),"sem resultado do Plantminer (confira se colou)",IF(ISNUMBER(SEARCH("check",$F47)),"ambíguo → Flora e Funga",IF(AND(ISNUMBER(SEARCH("misspelled",$F47)),ISNUMBER(SEARCH("synonym",$F47))),"grafia corrigida e sinônimo substituído",IF(ISNUMBER(SEARCH("misspelled",$F47)),"grafia corrigida",IF(ISNUMBER(SEARCH("synonym",$F47)),"sinônimo substituído",IF(AND($C47&lt;&gt;"",$G47="",COUNTIF($C47,"* *")&gt;0),"sem ocorrência no resultado → Flora e Funga",IF($J47="não","fora do AM → conferir identificação","OK"))))))))))</f>
        <v>sem resultado do Plantminer (confira se colou)</v>
      </c>
      <c r="M47" s="9"/>
      <c r="N47" s="9"/>
      <c r="O47" s="9"/>
      <c r="P47" s="9"/>
      <c r="Q47" s="9"/>
      <c r="R47" s="6" t="str">
        <f aca="false">IF($M47="","",IF(COUNTIF($M$3:$M$242,$M47)&gt;1,"sim","não"))</f>
        <v/>
      </c>
    </row>
    <row r="48" customFormat="false" ht="15" hidden="false" customHeight="false" outlineLevel="0" collapsed="false">
      <c r="A48" s="6" t="str">
        <f aca="false">1_lista!A47</f>
        <v>Caesalpiniaceae</v>
      </c>
      <c r="B48" s="6" t="str">
        <f aca="false">IF(1_lista!G47="","",1_lista!G47)</f>
        <v>Sclerolobium</v>
      </c>
      <c r="C48" s="6" t="str">
        <f aca="false">IF($B48="","",IF(IFERROR(INDEX(2_plantminer!$A$2:$Z$2000,MATCH($B48,INDEX(2_plantminer!$A$2:$Z$2000,0,MATCH("original.search",2_plantminer!$A$1:$Z$1,0)),0),MATCH("search.str",2_plantminer!$A$1:$Z$1,0))&amp;"","")="NA","",IFERROR(INDEX(2_plantminer!$A$2:$Z$2000,MATCH($B48,INDEX(2_plantminer!$A$2:$Z$2000,0,MATCH("original.search",2_plantminer!$A$1:$Z$1,0)),0),MATCH("search.str",2_plantminer!$A$1:$Z$1,0))&amp;"","")))</f>
        <v/>
      </c>
      <c r="D48" s="6" t="str">
        <f aca="false">IF($B48="","",IF(IFERROR(INDEX(2_plantminer!$A$2:$Z$2000,MATCH($B48,INDEX(2_plantminer!$A$2:$Z$2000,0,MATCH("original.search",2_plantminer!$A$1:$Z$1,0)),0),MATCH("scientific.name",2_plantminer!$A$1:$Z$1,0))&amp;"","")="NA","",IFERROR(INDEX(2_plantminer!$A$2:$Z$2000,MATCH($B48,INDEX(2_plantminer!$A$2:$Z$2000,0,MATCH("original.search",2_plantminer!$A$1:$Z$1,0)),0),MATCH("scientific.name",2_plantminer!$A$1:$Z$1,0))&amp;"","")))</f>
        <v/>
      </c>
      <c r="E48" s="6" t="str">
        <f aca="false">IF($B48="","",IF(IFERROR(INDEX(2_plantminer!$A$2:$Z$2000,MATCH($B48,INDEX(2_plantminer!$A$2:$Z$2000,0,MATCH("original.search",2_plantminer!$A$1:$Z$1,0)),0),MATCH("family",2_plantminer!$A$1:$Z$1,0))&amp;"","")="NA","",IFERROR(INDEX(2_plantminer!$A$2:$Z$2000,MATCH($B48,INDEX(2_plantminer!$A$2:$Z$2000,0,MATCH("original.search",2_plantminer!$A$1:$Z$1,0)),0),MATCH("family",2_plantminer!$A$1:$Z$1,0))&amp;"","")))</f>
        <v/>
      </c>
      <c r="F48" s="6" t="str">
        <f aca="false">IF($B48="","",IF(IFERROR(INDEX(2_plantminer!$A$2:$Z$2000,MATCH($B48,INDEX(2_plantminer!$A$2:$Z$2000,0,MATCH("original.search",2_plantminer!$A$1:$Z$1,0)),0),MATCH("notes",2_plantminer!$A$1:$Z$1,0))&amp;"","")="NA","",IFERROR(INDEX(2_plantminer!$A$2:$Z$2000,MATCH($B48,INDEX(2_plantminer!$A$2:$Z$2000,0,MATCH("original.search",2_plantminer!$A$1:$Z$1,0)),0),MATCH("notes",2_plantminer!$A$1:$Z$1,0))&amp;"","")))</f>
        <v/>
      </c>
      <c r="G48" s="6" t="str">
        <f aca="false">IF($B48="","",IF(IFERROR(INDEX(2_plantminer!$A$2:$Z$2000,MATCH($B48,INDEX(2_plantminer!$A$2:$Z$2000,0,MATCH("original.search",2_plantminer!$A$1:$Z$1,0)),0),MATCH("occurrence",2_plantminer!$A$1:$Z$1,0))&amp;"","")="NA","",IFERROR(INDEX(2_plantminer!$A$2:$Z$2000,MATCH($B48,INDEX(2_plantminer!$A$2:$Z$2000,0,MATCH("original.search",2_plantminer!$A$1:$Z$1,0)),0),MATCH("occurrence",2_plantminer!$A$1:$Z$1,0))&amp;"","")))</f>
        <v/>
      </c>
      <c r="H48" s="6" t="str">
        <f aca="false">IF($B48="","",IF(IFERROR(INDEX(2_plantminer!$A$2:$Z$2000,MATCH($B48,INDEX(2_plantminer!$A$2:$Z$2000,0,MATCH("original.search",2_plantminer!$A$1:$Z$1,0)),0),MATCH("establishment",2_plantminer!$A$1:$Z$1,0))&amp;"","")="NA","",IFERROR(INDEX(2_plantminer!$A$2:$Z$2000,MATCH($B48,INDEX(2_plantminer!$A$2:$Z$2000,0,MATCH("original.search",2_plantminer!$A$1:$Z$1,0)),0),MATCH("establishment",2_plantminer!$A$1:$Z$1,0))&amp;"","")))</f>
        <v/>
      </c>
      <c r="I48" s="6" t="str">
        <f aca="false">IF($B48="","",IF(IFERROR(INDEX(2_plantminer!$A$2:$Z$2000,MATCH($B48,INDEX(2_plantminer!$A$2:$Z$2000,0,MATCH("original.search",2_plantminer!$A$1:$Z$1,0)),0),MATCH("domain",2_plantminer!$A$1:$Z$1,0))&amp;"","")="NA","",IFERROR(INDEX(2_plantminer!$A$2:$Z$2000,MATCH($B48,INDEX(2_plantminer!$A$2:$Z$2000,0,MATCH("original.search",2_plantminer!$A$1:$Z$1,0)),0),MATCH("domain",2_plantminer!$A$1:$Z$1,0))&amp;"","")))</f>
        <v/>
      </c>
      <c r="J48" s="6" t="str">
        <f aca="false">IF(OR($B48="",$G48=""),"",IF(ISNUMBER(SEARCH("BR-AM",$G48)),"sim","não"))</f>
        <v/>
      </c>
      <c r="K48" s="6" t="str">
        <f aca="false">IF($E48="","",IF($E48=$A48,"não","sim"))</f>
        <v/>
      </c>
      <c r="L48" s="6" t="str">
        <f aca="false">IF($B48="","indeterminada",IF(COUNTIF(2_plantminer!$A$1:$Z$1,"original.search")=0,"falta o resultado do Plantminer",IF(ISNUMBER(SEARCH("not found",$F48)),"não encontrado → Flora e Funga",IF(AND($C48="",$F48=""),"sem resultado do Plantminer (confira se colou)",IF(ISNUMBER(SEARCH("check",$F48)),"ambíguo → Flora e Funga",IF(AND(ISNUMBER(SEARCH("misspelled",$F48)),ISNUMBER(SEARCH("synonym",$F48))),"grafia corrigida e sinônimo substituído",IF(ISNUMBER(SEARCH("misspelled",$F48)),"grafia corrigida",IF(ISNUMBER(SEARCH("synonym",$F48)),"sinônimo substituído",IF(AND($C48&lt;&gt;"",$G48="",COUNTIF($C48,"* *")&gt;0),"sem ocorrência no resultado → Flora e Funga",IF($J48="não","fora do AM → conferir identificação","OK"))))))))))</f>
        <v>sem resultado do Plantminer (confira se colou)</v>
      </c>
      <c r="M48" s="9"/>
      <c r="N48" s="9"/>
      <c r="O48" s="9"/>
      <c r="P48" s="9"/>
      <c r="Q48" s="9"/>
      <c r="R48" s="6" t="str">
        <f aca="false">IF($M48="","",IF(COUNTIF($M$3:$M$242,$M48)&gt;1,"sim","não"))</f>
        <v/>
      </c>
    </row>
    <row r="49" customFormat="false" ht="15" hidden="false" customHeight="false" outlineLevel="0" collapsed="false">
      <c r="A49" s="6" t="str">
        <f aca="false">1_lista!A48</f>
        <v>Caesalpiniaceae</v>
      </c>
      <c r="B49" s="6" t="str">
        <f aca="false">IF(1_lista!G48="","",1_lista!G48)</f>
        <v>Tachigali</v>
      </c>
      <c r="C49" s="6" t="str">
        <f aca="false">IF($B49="","",IF(IFERROR(INDEX(2_plantminer!$A$2:$Z$2000,MATCH($B49,INDEX(2_plantminer!$A$2:$Z$2000,0,MATCH("original.search",2_plantminer!$A$1:$Z$1,0)),0),MATCH("search.str",2_plantminer!$A$1:$Z$1,0))&amp;"","")="NA","",IFERROR(INDEX(2_plantminer!$A$2:$Z$2000,MATCH($B49,INDEX(2_plantminer!$A$2:$Z$2000,0,MATCH("original.search",2_plantminer!$A$1:$Z$1,0)),0),MATCH("search.str",2_plantminer!$A$1:$Z$1,0))&amp;"","")))</f>
        <v/>
      </c>
      <c r="D49" s="6" t="str">
        <f aca="false">IF($B49="","",IF(IFERROR(INDEX(2_plantminer!$A$2:$Z$2000,MATCH($B49,INDEX(2_plantminer!$A$2:$Z$2000,0,MATCH("original.search",2_plantminer!$A$1:$Z$1,0)),0),MATCH("scientific.name",2_plantminer!$A$1:$Z$1,0))&amp;"","")="NA","",IFERROR(INDEX(2_plantminer!$A$2:$Z$2000,MATCH($B49,INDEX(2_plantminer!$A$2:$Z$2000,0,MATCH("original.search",2_plantminer!$A$1:$Z$1,0)),0),MATCH("scientific.name",2_plantminer!$A$1:$Z$1,0))&amp;"","")))</f>
        <v/>
      </c>
      <c r="E49" s="6" t="str">
        <f aca="false">IF($B49="","",IF(IFERROR(INDEX(2_plantminer!$A$2:$Z$2000,MATCH($B49,INDEX(2_plantminer!$A$2:$Z$2000,0,MATCH("original.search",2_plantminer!$A$1:$Z$1,0)),0),MATCH("family",2_plantminer!$A$1:$Z$1,0))&amp;"","")="NA","",IFERROR(INDEX(2_plantminer!$A$2:$Z$2000,MATCH($B49,INDEX(2_plantminer!$A$2:$Z$2000,0,MATCH("original.search",2_plantminer!$A$1:$Z$1,0)),0),MATCH("family",2_plantminer!$A$1:$Z$1,0))&amp;"","")))</f>
        <v/>
      </c>
      <c r="F49" s="6" t="str">
        <f aca="false">IF($B49="","",IF(IFERROR(INDEX(2_plantminer!$A$2:$Z$2000,MATCH($B49,INDEX(2_plantminer!$A$2:$Z$2000,0,MATCH("original.search",2_plantminer!$A$1:$Z$1,0)),0),MATCH("notes",2_plantminer!$A$1:$Z$1,0))&amp;"","")="NA","",IFERROR(INDEX(2_plantminer!$A$2:$Z$2000,MATCH($B49,INDEX(2_plantminer!$A$2:$Z$2000,0,MATCH("original.search",2_plantminer!$A$1:$Z$1,0)),0),MATCH("notes",2_plantminer!$A$1:$Z$1,0))&amp;"","")))</f>
        <v/>
      </c>
      <c r="G49" s="6" t="str">
        <f aca="false">IF($B49="","",IF(IFERROR(INDEX(2_plantminer!$A$2:$Z$2000,MATCH($B49,INDEX(2_plantminer!$A$2:$Z$2000,0,MATCH("original.search",2_plantminer!$A$1:$Z$1,0)),0),MATCH("occurrence",2_plantminer!$A$1:$Z$1,0))&amp;"","")="NA","",IFERROR(INDEX(2_plantminer!$A$2:$Z$2000,MATCH($B49,INDEX(2_plantminer!$A$2:$Z$2000,0,MATCH("original.search",2_plantminer!$A$1:$Z$1,0)),0),MATCH("occurrence",2_plantminer!$A$1:$Z$1,0))&amp;"","")))</f>
        <v/>
      </c>
      <c r="H49" s="6" t="str">
        <f aca="false">IF($B49="","",IF(IFERROR(INDEX(2_plantminer!$A$2:$Z$2000,MATCH($B49,INDEX(2_plantminer!$A$2:$Z$2000,0,MATCH("original.search",2_plantminer!$A$1:$Z$1,0)),0),MATCH("establishment",2_plantminer!$A$1:$Z$1,0))&amp;"","")="NA","",IFERROR(INDEX(2_plantminer!$A$2:$Z$2000,MATCH($B49,INDEX(2_plantminer!$A$2:$Z$2000,0,MATCH("original.search",2_plantminer!$A$1:$Z$1,0)),0),MATCH("establishment",2_plantminer!$A$1:$Z$1,0))&amp;"","")))</f>
        <v/>
      </c>
      <c r="I49" s="6" t="str">
        <f aca="false">IF($B49="","",IF(IFERROR(INDEX(2_plantminer!$A$2:$Z$2000,MATCH($B49,INDEX(2_plantminer!$A$2:$Z$2000,0,MATCH("original.search",2_plantminer!$A$1:$Z$1,0)),0),MATCH("domain",2_plantminer!$A$1:$Z$1,0))&amp;"","")="NA","",IFERROR(INDEX(2_plantminer!$A$2:$Z$2000,MATCH($B49,INDEX(2_plantminer!$A$2:$Z$2000,0,MATCH("original.search",2_plantminer!$A$1:$Z$1,0)),0),MATCH("domain",2_plantminer!$A$1:$Z$1,0))&amp;"","")))</f>
        <v/>
      </c>
      <c r="J49" s="6" t="str">
        <f aca="false">IF(OR($B49="",$G49=""),"",IF(ISNUMBER(SEARCH("BR-AM",$G49)),"sim","não"))</f>
        <v/>
      </c>
      <c r="K49" s="6" t="str">
        <f aca="false">IF($E49="","",IF($E49=$A49,"não","sim"))</f>
        <v/>
      </c>
      <c r="L49" s="6" t="str">
        <f aca="false">IF($B49="","indeterminada",IF(COUNTIF(2_plantminer!$A$1:$Z$1,"original.search")=0,"falta o resultado do Plantminer",IF(ISNUMBER(SEARCH("not found",$F49)),"não encontrado → Flora e Funga",IF(AND($C49="",$F49=""),"sem resultado do Plantminer (confira se colou)",IF(ISNUMBER(SEARCH("check",$F49)),"ambíguo → Flora e Funga",IF(AND(ISNUMBER(SEARCH("misspelled",$F49)),ISNUMBER(SEARCH("synonym",$F49))),"grafia corrigida e sinônimo substituído",IF(ISNUMBER(SEARCH("misspelled",$F49)),"grafia corrigida",IF(ISNUMBER(SEARCH("synonym",$F49)),"sinônimo substituído",IF(AND($C49&lt;&gt;"",$G49="",COUNTIF($C49,"* *")&gt;0),"sem ocorrência no resultado → Flora e Funga",IF($J49="não","fora do AM → conferir identificação","OK"))))))))))</f>
        <v>sem resultado do Plantminer (confira se colou)</v>
      </c>
      <c r="M49" s="9"/>
      <c r="N49" s="9"/>
      <c r="O49" s="9"/>
      <c r="P49" s="9"/>
      <c r="Q49" s="9"/>
      <c r="R49" s="6" t="str">
        <f aca="false">IF($M49="","",IF(COUNTIF($M$3:$M$242,$M49)&gt;1,"sim","não"))</f>
        <v/>
      </c>
    </row>
    <row r="50" customFormat="false" ht="15" hidden="false" customHeight="false" outlineLevel="0" collapsed="false">
      <c r="A50" s="6" t="str">
        <f aca="false">1_lista!A49</f>
        <v>Caryocaraceae</v>
      </c>
      <c r="B50" s="6" t="str">
        <f aca="false">IF(1_lista!G49="","",1_lista!G49)</f>
        <v>Caryocar glabrum</v>
      </c>
      <c r="C50" s="6" t="str">
        <f aca="false">IF($B50="","",IF(IFERROR(INDEX(2_plantminer!$A$2:$Z$2000,MATCH($B50,INDEX(2_plantminer!$A$2:$Z$2000,0,MATCH("original.search",2_plantminer!$A$1:$Z$1,0)),0),MATCH("search.str",2_plantminer!$A$1:$Z$1,0))&amp;"","")="NA","",IFERROR(INDEX(2_plantminer!$A$2:$Z$2000,MATCH($B50,INDEX(2_plantminer!$A$2:$Z$2000,0,MATCH("original.search",2_plantminer!$A$1:$Z$1,0)),0),MATCH("search.str",2_plantminer!$A$1:$Z$1,0))&amp;"","")))</f>
        <v/>
      </c>
      <c r="D50" s="6" t="str">
        <f aca="false">IF($B50="","",IF(IFERROR(INDEX(2_plantminer!$A$2:$Z$2000,MATCH($B50,INDEX(2_plantminer!$A$2:$Z$2000,0,MATCH("original.search",2_plantminer!$A$1:$Z$1,0)),0),MATCH("scientific.name",2_plantminer!$A$1:$Z$1,0))&amp;"","")="NA","",IFERROR(INDEX(2_plantminer!$A$2:$Z$2000,MATCH($B50,INDEX(2_plantminer!$A$2:$Z$2000,0,MATCH("original.search",2_plantminer!$A$1:$Z$1,0)),0),MATCH("scientific.name",2_plantminer!$A$1:$Z$1,0))&amp;"","")))</f>
        <v/>
      </c>
      <c r="E50" s="6" t="str">
        <f aca="false">IF($B50="","",IF(IFERROR(INDEX(2_plantminer!$A$2:$Z$2000,MATCH($B50,INDEX(2_plantminer!$A$2:$Z$2000,0,MATCH("original.search",2_plantminer!$A$1:$Z$1,0)),0),MATCH("family",2_plantminer!$A$1:$Z$1,0))&amp;"","")="NA","",IFERROR(INDEX(2_plantminer!$A$2:$Z$2000,MATCH($B50,INDEX(2_plantminer!$A$2:$Z$2000,0,MATCH("original.search",2_plantminer!$A$1:$Z$1,0)),0),MATCH("family",2_plantminer!$A$1:$Z$1,0))&amp;"","")))</f>
        <v/>
      </c>
      <c r="F50" s="6" t="str">
        <f aca="false">IF($B50="","",IF(IFERROR(INDEX(2_plantminer!$A$2:$Z$2000,MATCH($B50,INDEX(2_plantminer!$A$2:$Z$2000,0,MATCH("original.search",2_plantminer!$A$1:$Z$1,0)),0),MATCH("notes",2_plantminer!$A$1:$Z$1,0))&amp;"","")="NA","",IFERROR(INDEX(2_plantminer!$A$2:$Z$2000,MATCH($B50,INDEX(2_plantminer!$A$2:$Z$2000,0,MATCH("original.search",2_plantminer!$A$1:$Z$1,0)),0),MATCH("notes",2_plantminer!$A$1:$Z$1,0))&amp;"","")))</f>
        <v/>
      </c>
      <c r="G50" s="6" t="str">
        <f aca="false">IF($B50="","",IF(IFERROR(INDEX(2_plantminer!$A$2:$Z$2000,MATCH($B50,INDEX(2_plantminer!$A$2:$Z$2000,0,MATCH("original.search",2_plantminer!$A$1:$Z$1,0)),0),MATCH("occurrence",2_plantminer!$A$1:$Z$1,0))&amp;"","")="NA","",IFERROR(INDEX(2_plantminer!$A$2:$Z$2000,MATCH($B50,INDEX(2_plantminer!$A$2:$Z$2000,0,MATCH("original.search",2_plantminer!$A$1:$Z$1,0)),0),MATCH("occurrence",2_plantminer!$A$1:$Z$1,0))&amp;"","")))</f>
        <v/>
      </c>
      <c r="H50" s="6" t="str">
        <f aca="false">IF($B50="","",IF(IFERROR(INDEX(2_plantminer!$A$2:$Z$2000,MATCH($B50,INDEX(2_plantminer!$A$2:$Z$2000,0,MATCH("original.search",2_plantminer!$A$1:$Z$1,0)),0),MATCH("establishment",2_plantminer!$A$1:$Z$1,0))&amp;"","")="NA","",IFERROR(INDEX(2_plantminer!$A$2:$Z$2000,MATCH($B50,INDEX(2_plantminer!$A$2:$Z$2000,0,MATCH("original.search",2_plantminer!$A$1:$Z$1,0)),0),MATCH("establishment",2_plantminer!$A$1:$Z$1,0))&amp;"","")))</f>
        <v/>
      </c>
      <c r="I50" s="6" t="str">
        <f aca="false">IF($B50="","",IF(IFERROR(INDEX(2_plantminer!$A$2:$Z$2000,MATCH($B50,INDEX(2_plantminer!$A$2:$Z$2000,0,MATCH("original.search",2_plantminer!$A$1:$Z$1,0)),0),MATCH("domain",2_plantminer!$A$1:$Z$1,0))&amp;"","")="NA","",IFERROR(INDEX(2_plantminer!$A$2:$Z$2000,MATCH($B50,INDEX(2_plantminer!$A$2:$Z$2000,0,MATCH("original.search",2_plantminer!$A$1:$Z$1,0)),0),MATCH("domain",2_plantminer!$A$1:$Z$1,0))&amp;"","")))</f>
        <v/>
      </c>
      <c r="J50" s="6" t="str">
        <f aca="false">IF(OR($B50="",$G50=""),"",IF(ISNUMBER(SEARCH("BR-AM",$G50)),"sim","não"))</f>
        <v/>
      </c>
      <c r="K50" s="6" t="str">
        <f aca="false">IF($E50="","",IF($E50=$A50,"não","sim"))</f>
        <v/>
      </c>
      <c r="L50" s="6" t="str">
        <f aca="false">IF($B50="","indeterminada",IF(COUNTIF(2_plantminer!$A$1:$Z$1,"original.search")=0,"falta o resultado do Plantminer",IF(ISNUMBER(SEARCH("not found",$F50)),"não encontrado → Flora e Funga",IF(AND($C50="",$F50=""),"sem resultado do Plantminer (confira se colou)",IF(ISNUMBER(SEARCH("check",$F50)),"ambíguo → Flora e Funga",IF(AND(ISNUMBER(SEARCH("misspelled",$F50)),ISNUMBER(SEARCH("synonym",$F50))),"grafia corrigida e sinônimo substituído",IF(ISNUMBER(SEARCH("misspelled",$F50)),"grafia corrigida",IF(ISNUMBER(SEARCH("synonym",$F50)),"sinônimo substituído",IF(AND($C50&lt;&gt;"",$G50="",COUNTIF($C50,"* *")&gt;0),"sem ocorrência no resultado → Flora e Funga",IF($J50="não","fora do AM → conferir identificação","OK"))))))))))</f>
        <v>sem resultado do Plantminer (confira se colou)</v>
      </c>
      <c r="M50" s="9"/>
      <c r="N50" s="9"/>
      <c r="O50" s="9"/>
      <c r="P50" s="9"/>
      <c r="Q50" s="9"/>
      <c r="R50" s="6" t="str">
        <f aca="false">IF($M50="","",IF(COUNTIF($M$3:$M$242,$M50)&gt;1,"sim","não"))</f>
        <v/>
      </c>
    </row>
    <row r="51" customFormat="false" ht="15" hidden="false" customHeight="false" outlineLevel="0" collapsed="false">
      <c r="A51" s="6" t="str">
        <f aca="false">1_lista!A50</f>
        <v>Cecropiaceae</v>
      </c>
      <c r="B51" s="6" t="str">
        <f aca="false">IF(1_lista!G50="","",1_lista!G50)</f>
        <v>Cecropia distachya</v>
      </c>
      <c r="C51" s="6" t="str">
        <f aca="false">IF($B51="","",IF(IFERROR(INDEX(2_plantminer!$A$2:$Z$2000,MATCH($B51,INDEX(2_plantminer!$A$2:$Z$2000,0,MATCH("original.search",2_plantminer!$A$1:$Z$1,0)),0),MATCH("search.str",2_plantminer!$A$1:$Z$1,0))&amp;"","")="NA","",IFERROR(INDEX(2_plantminer!$A$2:$Z$2000,MATCH($B51,INDEX(2_plantminer!$A$2:$Z$2000,0,MATCH("original.search",2_plantminer!$A$1:$Z$1,0)),0),MATCH("search.str",2_plantminer!$A$1:$Z$1,0))&amp;"","")))</f>
        <v/>
      </c>
      <c r="D51" s="6" t="str">
        <f aca="false">IF($B51="","",IF(IFERROR(INDEX(2_plantminer!$A$2:$Z$2000,MATCH($B51,INDEX(2_plantminer!$A$2:$Z$2000,0,MATCH("original.search",2_plantminer!$A$1:$Z$1,0)),0),MATCH("scientific.name",2_plantminer!$A$1:$Z$1,0))&amp;"","")="NA","",IFERROR(INDEX(2_plantminer!$A$2:$Z$2000,MATCH($B51,INDEX(2_plantminer!$A$2:$Z$2000,0,MATCH("original.search",2_plantminer!$A$1:$Z$1,0)),0),MATCH("scientific.name",2_plantminer!$A$1:$Z$1,0))&amp;"","")))</f>
        <v/>
      </c>
      <c r="E51" s="6" t="str">
        <f aca="false">IF($B51="","",IF(IFERROR(INDEX(2_plantminer!$A$2:$Z$2000,MATCH($B51,INDEX(2_plantminer!$A$2:$Z$2000,0,MATCH("original.search",2_plantminer!$A$1:$Z$1,0)),0),MATCH("family",2_plantminer!$A$1:$Z$1,0))&amp;"","")="NA","",IFERROR(INDEX(2_plantminer!$A$2:$Z$2000,MATCH($B51,INDEX(2_plantminer!$A$2:$Z$2000,0,MATCH("original.search",2_plantminer!$A$1:$Z$1,0)),0),MATCH("family",2_plantminer!$A$1:$Z$1,0))&amp;"","")))</f>
        <v/>
      </c>
      <c r="F51" s="6" t="str">
        <f aca="false">IF($B51="","",IF(IFERROR(INDEX(2_plantminer!$A$2:$Z$2000,MATCH($B51,INDEX(2_plantminer!$A$2:$Z$2000,0,MATCH("original.search",2_plantminer!$A$1:$Z$1,0)),0),MATCH("notes",2_plantminer!$A$1:$Z$1,0))&amp;"","")="NA","",IFERROR(INDEX(2_plantminer!$A$2:$Z$2000,MATCH($B51,INDEX(2_plantminer!$A$2:$Z$2000,0,MATCH("original.search",2_plantminer!$A$1:$Z$1,0)),0),MATCH("notes",2_plantminer!$A$1:$Z$1,0))&amp;"","")))</f>
        <v/>
      </c>
      <c r="G51" s="6" t="str">
        <f aca="false">IF($B51="","",IF(IFERROR(INDEX(2_plantminer!$A$2:$Z$2000,MATCH($B51,INDEX(2_plantminer!$A$2:$Z$2000,0,MATCH("original.search",2_plantminer!$A$1:$Z$1,0)),0),MATCH("occurrence",2_plantminer!$A$1:$Z$1,0))&amp;"","")="NA","",IFERROR(INDEX(2_plantminer!$A$2:$Z$2000,MATCH($B51,INDEX(2_plantminer!$A$2:$Z$2000,0,MATCH("original.search",2_plantminer!$A$1:$Z$1,0)),0),MATCH("occurrence",2_plantminer!$A$1:$Z$1,0))&amp;"","")))</f>
        <v/>
      </c>
      <c r="H51" s="6" t="str">
        <f aca="false">IF($B51="","",IF(IFERROR(INDEX(2_plantminer!$A$2:$Z$2000,MATCH($B51,INDEX(2_plantminer!$A$2:$Z$2000,0,MATCH("original.search",2_plantminer!$A$1:$Z$1,0)),0),MATCH("establishment",2_plantminer!$A$1:$Z$1,0))&amp;"","")="NA","",IFERROR(INDEX(2_plantminer!$A$2:$Z$2000,MATCH($B51,INDEX(2_plantminer!$A$2:$Z$2000,0,MATCH("original.search",2_plantminer!$A$1:$Z$1,0)),0),MATCH("establishment",2_plantminer!$A$1:$Z$1,0))&amp;"","")))</f>
        <v/>
      </c>
      <c r="I51" s="6" t="str">
        <f aca="false">IF($B51="","",IF(IFERROR(INDEX(2_plantminer!$A$2:$Z$2000,MATCH($B51,INDEX(2_plantminer!$A$2:$Z$2000,0,MATCH("original.search",2_plantminer!$A$1:$Z$1,0)),0),MATCH("domain",2_plantminer!$A$1:$Z$1,0))&amp;"","")="NA","",IFERROR(INDEX(2_plantminer!$A$2:$Z$2000,MATCH($B51,INDEX(2_plantminer!$A$2:$Z$2000,0,MATCH("original.search",2_plantminer!$A$1:$Z$1,0)),0),MATCH("domain",2_plantminer!$A$1:$Z$1,0))&amp;"","")))</f>
        <v/>
      </c>
      <c r="J51" s="6" t="str">
        <f aca="false">IF(OR($B51="",$G51=""),"",IF(ISNUMBER(SEARCH("BR-AM",$G51)),"sim","não"))</f>
        <v/>
      </c>
      <c r="K51" s="6" t="str">
        <f aca="false">IF($E51="","",IF($E51=$A51,"não","sim"))</f>
        <v/>
      </c>
      <c r="L51" s="6" t="str">
        <f aca="false">IF($B51="","indeterminada",IF(COUNTIF(2_plantminer!$A$1:$Z$1,"original.search")=0,"falta o resultado do Plantminer",IF(ISNUMBER(SEARCH("not found",$F51)),"não encontrado → Flora e Funga",IF(AND($C51="",$F51=""),"sem resultado do Plantminer (confira se colou)",IF(ISNUMBER(SEARCH("check",$F51)),"ambíguo → Flora e Funga",IF(AND(ISNUMBER(SEARCH("misspelled",$F51)),ISNUMBER(SEARCH("synonym",$F51))),"grafia corrigida e sinônimo substituído",IF(ISNUMBER(SEARCH("misspelled",$F51)),"grafia corrigida",IF(ISNUMBER(SEARCH("synonym",$F51)),"sinônimo substituído",IF(AND($C51&lt;&gt;"",$G51="",COUNTIF($C51,"* *")&gt;0),"sem ocorrência no resultado → Flora e Funga",IF($J51="não","fora do AM → conferir identificação","OK"))))))))))</f>
        <v>sem resultado do Plantminer (confira se colou)</v>
      </c>
      <c r="M51" s="9"/>
      <c r="N51" s="9"/>
      <c r="O51" s="9"/>
      <c r="P51" s="9"/>
      <c r="Q51" s="9"/>
      <c r="R51" s="6" t="str">
        <f aca="false">IF($M51="","",IF(COUNTIF($M$3:$M$242,$M51)&gt;1,"sim","não"))</f>
        <v/>
      </c>
    </row>
    <row r="52" customFormat="false" ht="15" hidden="false" customHeight="false" outlineLevel="0" collapsed="false">
      <c r="A52" s="6" t="str">
        <f aca="false">1_lista!A51</f>
        <v>Cecropiaceae</v>
      </c>
      <c r="B52" s="6" t="str">
        <f aca="false">IF(1_lista!G51="","",1_lista!G51)</f>
        <v>Cecropia sciadophylla</v>
      </c>
      <c r="C52" s="6" t="str">
        <f aca="false">IF($B52="","",IF(IFERROR(INDEX(2_plantminer!$A$2:$Z$2000,MATCH($B52,INDEX(2_plantminer!$A$2:$Z$2000,0,MATCH("original.search",2_plantminer!$A$1:$Z$1,0)),0),MATCH("search.str",2_plantminer!$A$1:$Z$1,0))&amp;"","")="NA","",IFERROR(INDEX(2_plantminer!$A$2:$Z$2000,MATCH($B52,INDEX(2_plantminer!$A$2:$Z$2000,0,MATCH("original.search",2_plantminer!$A$1:$Z$1,0)),0),MATCH("search.str",2_plantminer!$A$1:$Z$1,0))&amp;"","")))</f>
        <v/>
      </c>
      <c r="D52" s="6" t="str">
        <f aca="false">IF($B52="","",IF(IFERROR(INDEX(2_plantminer!$A$2:$Z$2000,MATCH($B52,INDEX(2_plantminer!$A$2:$Z$2000,0,MATCH("original.search",2_plantminer!$A$1:$Z$1,0)),0),MATCH("scientific.name",2_plantminer!$A$1:$Z$1,0))&amp;"","")="NA","",IFERROR(INDEX(2_plantminer!$A$2:$Z$2000,MATCH($B52,INDEX(2_plantminer!$A$2:$Z$2000,0,MATCH("original.search",2_plantminer!$A$1:$Z$1,0)),0),MATCH("scientific.name",2_plantminer!$A$1:$Z$1,0))&amp;"","")))</f>
        <v/>
      </c>
      <c r="E52" s="6" t="str">
        <f aca="false">IF($B52="","",IF(IFERROR(INDEX(2_plantminer!$A$2:$Z$2000,MATCH($B52,INDEX(2_plantminer!$A$2:$Z$2000,0,MATCH("original.search",2_plantminer!$A$1:$Z$1,0)),0),MATCH("family",2_plantminer!$A$1:$Z$1,0))&amp;"","")="NA","",IFERROR(INDEX(2_plantminer!$A$2:$Z$2000,MATCH($B52,INDEX(2_plantminer!$A$2:$Z$2000,0,MATCH("original.search",2_plantminer!$A$1:$Z$1,0)),0),MATCH("family",2_plantminer!$A$1:$Z$1,0))&amp;"","")))</f>
        <v/>
      </c>
      <c r="F52" s="6" t="str">
        <f aca="false">IF($B52="","",IF(IFERROR(INDEX(2_plantminer!$A$2:$Z$2000,MATCH($B52,INDEX(2_plantminer!$A$2:$Z$2000,0,MATCH("original.search",2_plantminer!$A$1:$Z$1,0)),0),MATCH("notes",2_plantminer!$A$1:$Z$1,0))&amp;"","")="NA","",IFERROR(INDEX(2_plantminer!$A$2:$Z$2000,MATCH($B52,INDEX(2_plantminer!$A$2:$Z$2000,0,MATCH("original.search",2_plantminer!$A$1:$Z$1,0)),0),MATCH("notes",2_plantminer!$A$1:$Z$1,0))&amp;"","")))</f>
        <v/>
      </c>
      <c r="G52" s="6" t="str">
        <f aca="false">IF($B52="","",IF(IFERROR(INDEX(2_plantminer!$A$2:$Z$2000,MATCH($B52,INDEX(2_plantminer!$A$2:$Z$2000,0,MATCH("original.search",2_plantminer!$A$1:$Z$1,0)),0),MATCH("occurrence",2_plantminer!$A$1:$Z$1,0))&amp;"","")="NA","",IFERROR(INDEX(2_plantminer!$A$2:$Z$2000,MATCH($B52,INDEX(2_plantminer!$A$2:$Z$2000,0,MATCH("original.search",2_plantminer!$A$1:$Z$1,0)),0),MATCH("occurrence",2_plantminer!$A$1:$Z$1,0))&amp;"","")))</f>
        <v/>
      </c>
      <c r="H52" s="6" t="str">
        <f aca="false">IF($B52="","",IF(IFERROR(INDEX(2_plantminer!$A$2:$Z$2000,MATCH($B52,INDEX(2_plantminer!$A$2:$Z$2000,0,MATCH("original.search",2_plantminer!$A$1:$Z$1,0)),0),MATCH("establishment",2_plantminer!$A$1:$Z$1,0))&amp;"","")="NA","",IFERROR(INDEX(2_plantminer!$A$2:$Z$2000,MATCH($B52,INDEX(2_plantminer!$A$2:$Z$2000,0,MATCH("original.search",2_plantminer!$A$1:$Z$1,0)),0),MATCH("establishment",2_plantminer!$A$1:$Z$1,0))&amp;"","")))</f>
        <v/>
      </c>
      <c r="I52" s="6" t="str">
        <f aca="false">IF($B52="","",IF(IFERROR(INDEX(2_plantminer!$A$2:$Z$2000,MATCH($B52,INDEX(2_plantminer!$A$2:$Z$2000,0,MATCH("original.search",2_plantminer!$A$1:$Z$1,0)),0),MATCH("domain",2_plantminer!$A$1:$Z$1,0))&amp;"","")="NA","",IFERROR(INDEX(2_plantminer!$A$2:$Z$2000,MATCH($B52,INDEX(2_plantminer!$A$2:$Z$2000,0,MATCH("original.search",2_plantminer!$A$1:$Z$1,0)),0),MATCH("domain",2_plantminer!$A$1:$Z$1,0))&amp;"","")))</f>
        <v/>
      </c>
      <c r="J52" s="6" t="str">
        <f aca="false">IF(OR($B52="",$G52=""),"",IF(ISNUMBER(SEARCH("BR-AM",$G52)),"sim","não"))</f>
        <v/>
      </c>
      <c r="K52" s="6" t="str">
        <f aca="false">IF($E52="","",IF($E52=$A52,"não","sim"))</f>
        <v/>
      </c>
      <c r="L52" s="6" t="str">
        <f aca="false">IF($B52="","indeterminada",IF(COUNTIF(2_plantminer!$A$1:$Z$1,"original.search")=0,"falta o resultado do Plantminer",IF(ISNUMBER(SEARCH("not found",$F52)),"não encontrado → Flora e Funga",IF(AND($C52="",$F52=""),"sem resultado do Plantminer (confira se colou)",IF(ISNUMBER(SEARCH("check",$F52)),"ambíguo → Flora e Funga",IF(AND(ISNUMBER(SEARCH("misspelled",$F52)),ISNUMBER(SEARCH("synonym",$F52))),"grafia corrigida e sinônimo substituído",IF(ISNUMBER(SEARCH("misspelled",$F52)),"grafia corrigida",IF(ISNUMBER(SEARCH("synonym",$F52)),"sinônimo substituído",IF(AND($C52&lt;&gt;"",$G52="",COUNTIF($C52,"* *")&gt;0),"sem ocorrência no resultado → Flora e Funga",IF($J52="não","fora do AM → conferir identificação","OK"))))))))))</f>
        <v>sem resultado do Plantminer (confira se colou)</v>
      </c>
      <c r="M52" s="9"/>
      <c r="N52" s="9"/>
      <c r="O52" s="9"/>
      <c r="P52" s="9"/>
      <c r="Q52" s="9"/>
      <c r="R52" s="6" t="str">
        <f aca="false">IF($M52="","",IF(COUNTIF($M$3:$M$242,$M52)&gt;1,"sim","não"))</f>
        <v/>
      </c>
    </row>
    <row r="53" customFormat="false" ht="15" hidden="false" customHeight="false" outlineLevel="0" collapsed="false">
      <c r="A53" s="6" t="str">
        <f aca="false">1_lista!A52</f>
        <v>Cecropiaceae</v>
      </c>
      <c r="B53" s="6" t="str">
        <f aca="false">IF(1_lista!G52="","",1_lista!G52)</f>
        <v>Pourouma guianensis</v>
      </c>
      <c r="C53" s="6" t="str">
        <f aca="false">IF($B53="","",IF(IFERROR(INDEX(2_plantminer!$A$2:$Z$2000,MATCH($B53,INDEX(2_plantminer!$A$2:$Z$2000,0,MATCH("original.search",2_plantminer!$A$1:$Z$1,0)),0),MATCH("search.str",2_plantminer!$A$1:$Z$1,0))&amp;"","")="NA","",IFERROR(INDEX(2_plantminer!$A$2:$Z$2000,MATCH($B53,INDEX(2_plantminer!$A$2:$Z$2000,0,MATCH("original.search",2_plantminer!$A$1:$Z$1,0)),0),MATCH("search.str",2_plantminer!$A$1:$Z$1,0))&amp;"","")))</f>
        <v/>
      </c>
      <c r="D53" s="6" t="str">
        <f aca="false">IF($B53="","",IF(IFERROR(INDEX(2_plantminer!$A$2:$Z$2000,MATCH($B53,INDEX(2_plantminer!$A$2:$Z$2000,0,MATCH("original.search",2_plantminer!$A$1:$Z$1,0)),0),MATCH("scientific.name",2_plantminer!$A$1:$Z$1,0))&amp;"","")="NA","",IFERROR(INDEX(2_plantminer!$A$2:$Z$2000,MATCH($B53,INDEX(2_plantminer!$A$2:$Z$2000,0,MATCH("original.search",2_plantminer!$A$1:$Z$1,0)),0),MATCH("scientific.name",2_plantminer!$A$1:$Z$1,0))&amp;"","")))</f>
        <v/>
      </c>
      <c r="E53" s="6" t="str">
        <f aca="false">IF($B53="","",IF(IFERROR(INDEX(2_plantminer!$A$2:$Z$2000,MATCH($B53,INDEX(2_plantminer!$A$2:$Z$2000,0,MATCH("original.search",2_plantminer!$A$1:$Z$1,0)),0),MATCH("family",2_plantminer!$A$1:$Z$1,0))&amp;"","")="NA","",IFERROR(INDEX(2_plantminer!$A$2:$Z$2000,MATCH($B53,INDEX(2_plantminer!$A$2:$Z$2000,0,MATCH("original.search",2_plantminer!$A$1:$Z$1,0)),0),MATCH("family",2_plantminer!$A$1:$Z$1,0))&amp;"","")))</f>
        <v/>
      </c>
      <c r="F53" s="6" t="str">
        <f aca="false">IF($B53="","",IF(IFERROR(INDEX(2_plantminer!$A$2:$Z$2000,MATCH($B53,INDEX(2_plantminer!$A$2:$Z$2000,0,MATCH("original.search",2_plantminer!$A$1:$Z$1,0)),0),MATCH("notes",2_plantminer!$A$1:$Z$1,0))&amp;"","")="NA","",IFERROR(INDEX(2_plantminer!$A$2:$Z$2000,MATCH($B53,INDEX(2_plantminer!$A$2:$Z$2000,0,MATCH("original.search",2_plantminer!$A$1:$Z$1,0)),0),MATCH("notes",2_plantminer!$A$1:$Z$1,0))&amp;"","")))</f>
        <v/>
      </c>
      <c r="G53" s="6" t="str">
        <f aca="false">IF($B53="","",IF(IFERROR(INDEX(2_plantminer!$A$2:$Z$2000,MATCH($B53,INDEX(2_plantminer!$A$2:$Z$2000,0,MATCH("original.search",2_plantminer!$A$1:$Z$1,0)),0),MATCH("occurrence",2_plantminer!$A$1:$Z$1,0))&amp;"","")="NA","",IFERROR(INDEX(2_plantminer!$A$2:$Z$2000,MATCH($B53,INDEX(2_plantminer!$A$2:$Z$2000,0,MATCH("original.search",2_plantminer!$A$1:$Z$1,0)),0),MATCH("occurrence",2_plantminer!$A$1:$Z$1,0))&amp;"","")))</f>
        <v/>
      </c>
      <c r="H53" s="6" t="str">
        <f aca="false">IF($B53="","",IF(IFERROR(INDEX(2_plantminer!$A$2:$Z$2000,MATCH($B53,INDEX(2_plantminer!$A$2:$Z$2000,0,MATCH("original.search",2_plantminer!$A$1:$Z$1,0)),0),MATCH("establishment",2_plantminer!$A$1:$Z$1,0))&amp;"","")="NA","",IFERROR(INDEX(2_plantminer!$A$2:$Z$2000,MATCH($B53,INDEX(2_plantminer!$A$2:$Z$2000,0,MATCH("original.search",2_plantminer!$A$1:$Z$1,0)),0),MATCH("establishment",2_plantminer!$A$1:$Z$1,0))&amp;"","")))</f>
        <v/>
      </c>
      <c r="I53" s="6" t="str">
        <f aca="false">IF($B53="","",IF(IFERROR(INDEX(2_plantminer!$A$2:$Z$2000,MATCH($B53,INDEX(2_plantminer!$A$2:$Z$2000,0,MATCH("original.search",2_plantminer!$A$1:$Z$1,0)),0),MATCH("domain",2_plantminer!$A$1:$Z$1,0))&amp;"","")="NA","",IFERROR(INDEX(2_plantminer!$A$2:$Z$2000,MATCH($B53,INDEX(2_plantminer!$A$2:$Z$2000,0,MATCH("original.search",2_plantminer!$A$1:$Z$1,0)),0),MATCH("domain",2_plantminer!$A$1:$Z$1,0))&amp;"","")))</f>
        <v/>
      </c>
      <c r="J53" s="6" t="str">
        <f aca="false">IF(OR($B53="",$G53=""),"",IF(ISNUMBER(SEARCH("BR-AM",$G53)),"sim","não"))</f>
        <v/>
      </c>
      <c r="K53" s="6" t="str">
        <f aca="false">IF($E53="","",IF($E53=$A53,"não","sim"))</f>
        <v/>
      </c>
      <c r="L53" s="6" t="str">
        <f aca="false">IF($B53="","indeterminada",IF(COUNTIF(2_plantminer!$A$1:$Z$1,"original.search")=0,"falta o resultado do Plantminer",IF(ISNUMBER(SEARCH("not found",$F53)),"não encontrado → Flora e Funga",IF(AND($C53="",$F53=""),"sem resultado do Plantminer (confira se colou)",IF(ISNUMBER(SEARCH("check",$F53)),"ambíguo → Flora e Funga",IF(AND(ISNUMBER(SEARCH("misspelled",$F53)),ISNUMBER(SEARCH("synonym",$F53))),"grafia corrigida e sinônimo substituído",IF(ISNUMBER(SEARCH("misspelled",$F53)),"grafia corrigida",IF(ISNUMBER(SEARCH("synonym",$F53)),"sinônimo substituído",IF(AND($C53&lt;&gt;"",$G53="",COUNTIF($C53,"* *")&gt;0),"sem ocorrência no resultado → Flora e Funga",IF($J53="não","fora do AM → conferir identificação","OK"))))))))))</f>
        <v>sem resultado do Plantminer (confira se colou)</v>
      </c>
      <c r="M53" s="9"/>
      <c r="N53" s="9"/>
      <c r="O53" s="9"/>
      <c r="P53" s="9"/>
      <c r="Q53" s="9"/>
      <c r="R53" s="6" t="str">
        <f aca="false">IF($M53="","",IF(COUNTIF($M$3:$M$242,$M53)&gt;1,"sim","não"))</f>
        <v/>
      </c>
    </row>
    <row r="54" customFormat="false" ht="15" hidden="false" customHeight="false" outlineLevel="0" collapsed="false">
      <c r="A54" s="6" t="str">
        <f aca="false">1_lista!A53</f>
        <v>Cecropiaceae</v>
      </c>
      <c r="B54" s="6" t="str">
        <f aca="false">IF(1_lista!G53="","",1_lista!G53)</f>
        <v>Pourouma ovata</v>
      </c>
      <c r="C54" s="6" t="str">
        <f aca="false">IF($B54="","",IF(IFERROR(INDEX(2_plantminer!$A$2:$Z$2000,MATCH($B54,INDEX(2_plantminer!$A$2:$Z$2000,0,MATCH("original.search",2_plantminer!$A$1:$Z$1,0)),0),MATCH("search.str",2_plantminer!$A$1:$Z$1,0))&amp;"","")="NA","",IFERROR(INDEX(2_plantminer!$A$2:$Z$2000,MATCH($B54,INDEX(2_plantminer!$A$2:$Z$2000,0,MATCH("original.search",2_plantminer!$A$1:$Z$1,0)),0),MATCH("search.str",2_plantminer!$A$1:$Z$1,0))&amp;"","")))</f>
        <v/>
      </c>
      <c r="D54" s="6" t="str">
        <f aca="false">IF($B54="","",IF(IFERROR(INDEX(2_plantminer!$A$2:$Z$2000,MATCH($B54,INDEX(2_plantminer!$A$2:$Z$2000,0,MATCH("original.search",2_plantminer!$A$1:$Z$1,0)),0),MATCH("scientific.name",2_plantminer!$A$1:$Z$1,0))&amp;"","")="NA","",IFERROR(INDEX(2_plantminer!$A$2:$Z$2000,MATCH($B54,INDEX(2_plantminer!$A$2:$Z$2000,0,MATCH("original.search",2_plantminer!$A$1:$Z$1,0)),0),MATCH("scientific.name",2_plantminer!$A$1:$Z$1,0))&amp;"","")))</f>
        <v/>
      </c>
      <c r="E54" s="6" t="str">
        <f aca="false">IF($B54="","",IF(IFERROR(INDEX(2_plantminer!$A$2:$Z$2000,MATCH($B54,INDEX(2_plantminer!$A$2:$Z$2000,0,MATCH("original.search",2_plantminer!$A$1:$Z$1,0)),0),MATCH("family",2_plantminer!$A$1:$Z$1,0))&amp;"","")="NA","",IFERROR(INDEX(2_plantminer!$A$2:$Z$2000,MATCH($B54,INDEX(2_plantminer!$A$2:$Z$2000,0,MATCH("original.search",2_plantminer!$A$1:$Z$1,0)),0),MATCH("family",2_plantminer!$A$1:$Z$1,0))&amp;"","")))</f>
        <v/>
      </c>
      <c r="F54" s="6" t="str">
        <f aca="false">IF($B54="","",IF(IFERROR(INDEX(2_plantminer!$A$2:$Z$2000,MATCH($B54,INDEX(2_plantminer!$A$2:$Z$2000,0,MATCH("original.search",2_plantminer!$A$1:$Z$1,0)),0),MATCH("notes",2_plantminer!$A$1:$Z$1,0))&amp;"","")="NA","",IFERROR(INDEX(2_plantminer!$A$2:$Z$2000,MATCH($B54,INDEX(2_plantminer!$A$2:$Z$2000,0,MATCH("original.search",2_plantminer!$A$1:$Z$1,0)),0),MATCH("notes",2_plantminer!$A$1:$Z$1,0))&amp;"","")))</f>
        <v/>
      </c>
      <c r="G54" s="6" t="str">
        <f aca="false">IF($B54="","",IF(IFERROR(INDEX(2_plantminer!$A$2:$Z$2000,MATCH($B54,INDEX(2_plantminer!$A$2:$Z$2000,0,MATCH("original.search",2_plantminer!$A$1:$Z$1,0)),0),MATCH("occurrence",2_plantminer!$A$1:$Z$1,0))&amp;"","")="NA","",IFERROR(INDEX(2_plantminer!$A$2:$Z$2000,MATCH($B54,INDEX(2_plantminer!$A$2:$Z$2000,0,MATCH("original.search",2_plantminer!$A$1:$Z$1,0)),0),MATCH("occurrence",2_plantminer!$A$1:$Z$1,0))&amp;"","")))</f>
        <v/>
      </c>
      <c r="H54" s="6" t="str">
        <f aca="false">IF($B54="","",IF(IFERROR(INDEX(2_plantminer!$A$2:$Z$2000,MATCH($B54,INDEX(2_plantminer!$A$2:$Z$2000,0,MATCH("original.search",2_plantminer!$A$1:$Z$1,0)),0),MATCH("establishment",2_plantminer!$A$1:$Z$1,0))&amp;"","")="NA","",IFERROR(INDEX(2_plantminer!$A$2:$Z$2000,MATCH($B54,INDEX(2_plantminer!$A$2:$Z$2000,0,MATCH("original.search",2_plantminer!$A$1:$Z$1,0)),0),MATCH("establishment",2_plantminer!$A$1:$Z$1,0))&amp;"","")))</f>
        <v/>
      </c>
      <c r="I54" s="6" t="str">
        <f aca="false">IF($B54="","",IF(IFERROR(INDEX(2_plantminer!$A$2:$Z$2000,MATCH($B54,INDEX(2_plantminer!$A$2:$Z$2000,0,MATCH("original.search",2_plantminer!$A$1:$Z$1,0)),0),MATCH("domain",2_plantminer!$A$1:$Z$1,0))&amp;"","")="NA","",IFERROR(INDEX(2_plantminer!$A$2:$Z$2000,MATCH($B54,INDEX(2_plantminer!$A$2:$Z$2000,0,MATCH("original.search",2_plantminer!$A$1:$Z$1,0)),0),MATCH("domain",2_plantminer!$A$1:$Z$1,0))&amp;"","")))</f>
        <v/>
      </c>
      <c r="J54" s="6" t="str">
        <f aca="false">IF(OR($B54="",$G54=""),"",IF(ISNUMBER(SEARCH("BR-AM",$G54)),"sim","não"))</f>
        <v/>
      </c>
      <c r="K54" s="6" t="str">
        <f aca="false">IF($E54="","",IF($E54=$A54,"não","sim"))</f>
        <v/>
      </c>
      <c r="L54" s="6" t="str">
        <f aca="false">IF($B54="","indeterminada",IF(COUNTIF(2_plantminer!$A$1:$Z$1,"original.search")=0,"falta o resultado do Plantminer",IF(ISNUMBER(SEARCH("not found",$F54)),"não encontrado → Flora e Funga",IF(AND($C54="",$F54=""),"sem resultado do Plantminer (confira se colou)",IF(ISNUMBER(SEARCH("check",$F54)),"ambíguo → Flora e Funga",IF(AND(ISNUMBER(SEARCH("misspelled",$F54)),ISNUMBER(SEARCH("synonym",$F54))),"grafia corrigida e sinônimo substituído",IF(ISNUMBER(SEARCH("misspelled",$F54)),"grafia corrigida",IF(ISNUMBER(SEARCH("synonym",$F54)),"sinônimo substituído",IF(AND($C54&lt;&gt;"",$G54="",COUNTIF($C54,"* *")&gt;0),"sem ocorrência no resultado → Flora e Funga",IF($J54="não","fora do AM → conferir identificação","OK"))))))))))</f>
        <v>sem resultado do Plantminer (confira se colou)</v>
      </c>
      <c r="M54" s="9"/>
      <c r="N54" s="9"/>
      <c r="O54" s="9"/>
      <c r="P54" s="9"/>
      <c r="Q54" s="9"/>
      <c r="R54" s="6" t="str">
        <f aca="false">IF($M54="","",IF(COUNTIF($M$3:$M$242,$M54)&gt;1,"sim","não"))</f>
        <v/>
      </c>
    </row>
    <row r="55" customFormat="false" ht="15" hidden="false" customHeight="false" outlineLevel="0" collapsed="false">
      <c r="A55" s="6" t="str">
        <f aca="false">1_lista!A54</f>
        <v>Cecropiaceae</v>
      </c>
      <c r="B55" s="6" t="str">
        <f aca="false">IF(1_lista!G54="","",1_lista!G54)</f>
        <v>Pourouma villosa</v>
      </c>
      <c r="C55" s="6" t="str">
        <f aca="false">IF($B55="","",IF(IFERROR(INDEX(2_plantminer!$A$2:$Z$2000,MATCH($B55,INDEX(2_plantminer!$A$2:$Z$2000,0,MATCH("original.search",2_plantminer!$A$1:$Z$1,0)),0),MATCH("search.str",2_plantminer!$A$1:$Z$1,0))&amp;"","")="NA","",IFERROR(INDEX(2_plantminer!$A$2:$Z$2000,MATCH($B55,INDEX(2_plantminer!$A$2:$Z$2000,0,MATCH("original.search",2_plantminer!$A$1:$Z$1,0)),0),MATCH("search.str",2_plantminer!$A$1:$Z$1,0))&amp;"","")))</f>
        <v/>
      </c>
      <c r="D55" s="6" t="str">
        <f aca="false">IF($B55="","",IF(IFERROR(INDEX(2_plantminer!$A$2:$Z$2000,MATCH($B55,INDEX(2_plantminer!$A$2:$Z$2000,0,MATCH("original.search",2_plantminer!$A$1:$Z$1,0)),0),MATCH("scientific.name",2_plantminer!$A$1:$Z$1,0))&amp;"","")="NA","",IFERROR(INDEX(2_plantminer!$A$2:$Z$2000,MATCH($B55,INDEX(2_plantminer!$A$2:$Z$2000,0,MATCH("original.search",2_plantminer!$A$1:$Z$1,0)),0),MATCH("scientific.name",2_plantminer!$A$1:$Z$1,0))&amp;"","")))</f>
        <v/>
      </c>
      <c r="E55" s="6" t="str">
        <f aca="false">IF($B55="","",IF(IFERROR(INDEX(2_plantminer!$A$2:$Z$2000,MATCH($B55,INDEX(2_plantminer!$A$2:$Z$2000,0,MATCH("original.search",2_plantminer!$A$1:$Z$1,0)),0),MATCH("family",2_plantminer!$A$1:$Z$1,0))&amp;"","")="NA","",IFERROR(INDEX(2_plantminer!$A$2:$Z$2000,MATCH($B55,INDEX(2_plantminer!$A$2:$Z$2000,0,MATCH("original.search",2_plantminer!$A$1:$Z$1,0)),0),MATCH("family",2_plantminer!$A$1:$Z$1,0))&amp;"","")))</f>
        <v/>
      </c>
      <c r="F55" s="6" t="str">
        <f aca="false">IF($B55="","",IF(IFERROR(INDEX(2_plantminer!$A$2:$Z$2000,MATCH($B55,INDEX(2_plantminer!$A$2:$Z$2000,0,MATCH("original.search",2_plantminer!$A$1:$Z$1,0)),0),MATCH("notes",2_plantminer!$A$1:$Z$1,0))&amp;"","")="NA","",IFERROR(INDEX(2_plantminer!$A$2:$Z$2000,MATCH($B55,INDEX(2_plantminer!$A$2:$Z$2000,0,MATCH("original.search",2_plantminer!$A$1:$Z$1,0)),0),MATCH("notes",2_plantminer!$A$1:$Z$1,0))&amp;"","")))</f>
        <v/>
      </c>
      <c r="G55" s="6" t="str">
        <f aca="false">IF($B55="","",IF(IFERROR(INDEX(2_plantminer!$A$2:$Z$2000,MATCH($B55,INDEX(2_plantminer!$A$2:$Z$2000,0,MATCH("original.search",2_plantminer!$A$1:$Z$1,0)),0),MATCH("occurrence",2_plantminer!$A$1:$Z$1,0))&amp;"","")="NA","",IFERROR(INDEX(2_plantminer!$A$2:$Z$2000,MATCH($B55,INDEX(2_plantminer!$A$2:$Z$2000,0,MATCH("original.search",2_plantminer!$A$1:$Z$1,0)),0),MATCH("occurrence",2_plantminer!$A$1:$Z$1,0))&amp;"","")))</f>
        <v/>
      </c>
      <c r="H55" s="6" t="str">
        <f aca="false">IF($B55="","",IF(IFERROR(INDEX(2_plantminer!$A$2:$Z$2000,MATCH($B55,INDEX(2_plantminer!$A$2:$Z$2000,0,MATCH("original.search",2_plantminer!$A$1:$Z$1,0)),0),MATCH("establishment",2_plantminer!$A$1:$Z$1,0))&amp;"","")="NA","",IFERROR(INDEX(2_plantminer!$A$2:$Z$2000,MATCH($B55,INDEX(2_plantminer!$A$2:$Z$2000,0,MATCH("original.search",2_plantminer!$A$1:$Z$1,0)),0),MATCH("establishment",2_plantminer!$A$1:$Z$1,0))&amp;"","")))</f>
        <v/>
      </c>
      <c r="I55" s="6" t="str">
        <f aca="false">IF($B55="","",IF(IFERROR(INDEX(2_plantminer!$A$2:$Z$2000,MATCH($B55,INDEX(2_plantminer!$A$2:$Z$2000,0,MATCH("original.search",2_plantminer!$A$1:$Z$1,0)),0),MATCH("domain",2_plantminer!$A$1:$Z$1,0))&amp;"","")="NA","",IFERROR(INDEX(2_plantminer!$A$2:$Z$2000,MATCH($B55,INDEX(2_plantminer!$A$2:$Z$2000,0,MATCH("original.search",2_plantminer!$A$1:$Z$1,0)),0),MATCH("domain",2_plantminer!$A$1:$Z$1,0))&amp;"","")))</f>
        <v/>
      </c>
      <c r="J55" s="6" t="str">
        <f aca="false">IF(OR($B55="",$G55=""),"",IF(ISNUMBER(SEARCH("BR-AM",$G55)),"sim","não"))</f>
        <v/>
      </c>
      <c r="K55" s="6" t="str">
        <f aca="false">IF($E55="","",IF($E55=$A55,"não","sim"))</f>
        <v/>
      </c>
      <c r="L55" s="6" t="str">
        <f aca="false">IF($B55="","indeterminada",IF(COUNTIF(2_plantminer!$A$1:$Z$1,"original.search")=0,"falta o resultado do Plantminer",IF(ISNUMBER(SEARCH("not found",$F55)),"não encontrado → Flora e Funga",IF(AND($C55="",$F55=""),"sem resultado do Plantminer (confira se colou)",IF(ISNUMBER(SEARCH("check",$F55)),"ambíguo → Flora e Funga",IF(AND(ISNUMBER(SEARCH("misspelled",$F55)),ISNUMBER(SEARCH("synonym",$F55))),"grafia corrigida e sinônimo substituído",IF(ISNUMBER(SEARCH("misspelled",$F55)),"grafia corrigida",IF(ISNUMBER(SEARCH("synonym",$F55)),"sinônimo substituído",IF(AND($C55&lt;&gt;"",$G55="",COUNTIF($C55,"* *")&gt;0),"sem ocorrência no resultado → Flora e Funga",IF($J55="não","fora do AM → conferir identificação","OK"))))))))))</f>
        <v>sem resultado do Plantminer (confira se colou)</v>
      </c>
      <c r="M55" s="9"/>
      <c r="N55" s="9"/>
      <c r="O55" s="9"/>
      <c r="P55" s="9"/>
      <c r="Q55" s="9"/>
      <c r="R55" s="6" t="str">
        <f aca="false">IF($M55="","",IF(COUNTIF($M$3:$M$242,$M55)&gt;1,"sim","não"))</f>
        <v/>
      </c>
    </row>
    <row r="56" customFormat="false" ht="15" hidden="false" customHeight="false" outlineLevel="0" collapsed="false">
      <c r="A56" s="6" t="str">
        <f aca="false">1_lista!A55</f>
        <v>Celastraceae</v>
      </c>
      <c r="B56" s="6" t="str">
        <f aca="false">IF(1_lista!G55="","",1_lista!G55)</f>
        <v>Goupia glabra</v>
      </c>
      <c r="C56" s="6" t="str">
        <f aca="false">IF($B56="","",IF(IFERROR(INDEX(2_plantminer!$A$2:$Z$2000,MATCH($B56,INDEX(2_plantminer!$A$2:$Z$2000,0,MATCH("original.search",2_plantminer!$A$1:$Z$1,0)),0),MATCH("search.str",2_plantminer!$A$1:$Z$1,0))&amp;"","")="NA","",IFERROR(INDEX(2_plantminer!$A$2:$Z$2000,MATCH($B56,INDEX(2_plantminer!$A$2:$Z$2000,0,MATCH("original.search",2_plantminer!$A$1:$Z$1,0)),0),MATCH("search.str",2_plantminer!$A$1:$Z$1,0))&amp;"","")))</f>
        <v/>
      </c>
      <c r="D56" s="6" t="str">
        <f aca="false">IF($B56="","",IF(IFERROR(INDEX(2_plantminer!$A$2:$Z$2000,MATCH($B56,INDEX(2_plantminer!$A$2:$Z$2000,0,MATCH("original.search",2_plantminer!$A$1:$Z$1,0)),0),MATCH("scientific.name",2_plantminer!$A$1:$Z$1,0))&amp;"","")="NA","",IFERROR(INDEX(2_plantminer!$A$2:$Z$2000,MATCH($B56,INDEX(2_plantminer!$A$2:$Z$2000,0,MATCH("original.search",2_plantminer!$A$1:$Z$1,0)),0),MATCH("scientific.name",2_plantminer!$A$1:$Z$1,0))&amp;"","")))</f>
        <v/>
      </c>
      <c r="E56" s="6" t="str">
        <f aca="false">IF($B56="","",IF(IFERROR(INDEX(2_plantminer!$A$2:$Z$2000,MATCH($B56,INDEX(2_plantminer!$A$2:$Z$2000,0,MATCH("original.search",2_plantminer!$A$1:$Z$1,0)),0),MATCH("family",2_plantminer!$A$1:$Z$1,0))&amp;"","")="NA","",IFERROR(INDEX(2_plantminer!$A$2:$Z$2000,MATCH($B56,INDEX(2_plantminer!$A$2:$Z$2000,0,MATCH("original.search",2_plantminer!$A$1:$Z$1,0)),0),MATCH("family",2_plantminer!$A$1:$Z$1,0))&amp;"","")))</f>
        <v/>
      </c>
      <c r="F56" s="6" t="str">
        <f aca="false">IF($B56="","",IF(IFERROR(INDEX(2_plantminer!$A$2:$Z$2000,MATCH($B56,INDEX(2_plantminer!$A$2:$Z$2000,0,MATCH("original.search",2_plantminer!$A$1:$Z$1,0)),0),MATCH("notes",2_plantminer!$A$1:$Z$1,0))&amp;"","")="NA","",IFERROR(INDEX(2_plantminer!$A$2:$Z$2000,MATCH($B56,INDEX(2_plantminer!$A$2:$Z$2000,0,MATCH("original.search",2_plantminer!$A$1:$Z$1,0)),0),MATCH("notes",2_plantminer!$A$1:$Z$1,0))&amp;"","")))</f>
        <v/>
      </c>
      <c r="G56" s="6" t="str">
        <f aca="false">IF($B56="","",IF(IFERROR(INDEX(2_plantminer!$A$2:$Z$2000,MATCH($B56,INDEX(2_plantminer!$A$2:$Z$2000,0,MATCH("original.search",2_plantminer!$A$1:$Z$1,0)),0),MATCH("occurrence",2_plantminer!$A$1:$Z$1,0))&amp;"","")="NA","",IFERROR(INDEX(2_plantminer!$A$2:$Z$2000,MATCH($B56,INDEX(2_plantminer!$A$2:$Z$2000,0,MATCH("original.search",2_plantminer!$A$1:$Z$1,0)),0),MATCH("occurrence",2_plantminer!$A$1:$Z$1,0))&amp;"","")))</f>
        <v/>
      </c>
      <c r="H56" s="6" t="str">
        <f aca="false">IF($B56="","",IF(IFERROR(INDEX(2_plantminer!$A$2:$Z$2000,MATCH($B56,INDEX(2_plantminer!$A$2:$Z$2000,0,MATCH("original.search",2_plantminer!$A$1:$Z$1,0)),0),MATCH("establishment",2_plantminer!$A$1:$Z$1,0))&amp;"","")="NA","",IFERROR(INDEX(2_plantminer!$A$2:$Z$2000,MATCH($B56,INDEX(2_plantminer!$A$2:$Z$2000,0,MATCH("original.search",2_plantminer!$A$1:$Z$1,0)),0),MATCH("establishment",2_plantminer!$A$1:$Z$1,0))&amp;"","")))</f>
        <v/>
      </c>
      <c r="I56" s="6" t="str">
        <f aca="false">IF($B56="","",IF(IFERROR(INDEX(2_plantminer!$A$2:$Z$2000,MATCH($B56,INDEX(2_plantminer!$A$2:$Z$2000,0,MATCH("original.search",2_plantminer!$A$1:$Z$1,0)),0),MATCH("domain",2_plantminer!$A$1:$Z$1,0))&amp;"","")="NA","",IFERROR(INDEX(2_plantminer!$A$2:$Z$2000,MATCH($B56,INDEX(2_plantminer!$A$2:$Z$2000,0,MATCH("original.search",2_plantminer!$A$1:$Z$1,0)),0),MATCH("domain",2_plantminer!$A$1:$Z$1,0))&amp;"","")))</f>
        <v/>
      </c>
      <c r="J56" s="6" t="str">
        <f aca="false">IF(OR($B56="",$G56=""),"",IF(ISNUMBER(SEARCH("BR-AM",$G56)),"sim","não"))</f>
        <v/>
      </c>
      <c r="K56" s="6" t="str">
        <f aca="false">IF($E56="","",IF($E56=$A56,"não","sim"))</f>
        <v/>
      </c>
      <c r="L56" s="6" t="str">
        <f aca="false">IF($B56="","indeterminada",IF(COUNTIF(2_plantminer!$A$1:$Z$1,"original.search")=0,"falta o resultado do Plantminer",IF(ISNUMBER(SEARCH("not found",$F56)),"não encontrado → Flora e Funga",IF(AND($C56="",$F56=""),"sem resultado do Plantminer (confira se colou)",IF(ISNUMBER(SEARCH("check",$F56)),"ambíguo → Flora e Funga",IF(AND(ISNUMBER(SEARCH("misspelled",$F56)),ISNUMBER(SEARCH("synonym",$F56))),"grafia corrigida e sinônimo substituído",IF(ISNUMBER(SEARCH("misspelled",$F56)),"grafia corrigida",IF(ISNUMBER(SEARCH("synonym",$F56)),"sinônimo substituído",IF(AND($C56&lt;&gt;"",$G56="",COUNTIF($C56,"* *")&gt;0),"sem ocorrência no resultado → Flora e Funga",IF($J56="não","fora do AM → conferir identificação","OK"))))))))))</f>
        <v>sem resultado do Plantminer (confira se colou)</v>
      </c>
      <c r="M56" s="9"/>
      <c r="N56" s="9"/>
      <c r="O56" s="9"/>
      <c r="P56" s="9"/>
      <c r="Q56" s="9"/>
      <c r="R56" s="6" t="str">
        <f aca="false">IF($M56="","",IF(COUNTIF($M$3:$M$242,$M56)&gt;1,"sim","não"))</f>
        <v/>
      </c>
    </row>
    <row r="57" customFormat="false" ht="15" hidden="false" customHeight="false" outlineLevel="0" collapsed="false">
      <c r="A57" s="6" t="str">
        <f aca="false">1_lista!A56</f>
        <v>Chrysobalanaceae</v>
      </c>
      <c r="B57" s="6" t="str">
        <f aca="false">IF(1_lista!G56="","",1_lista!G56)</f>
        <v>Couepia bracteosa</v>
      </c>
      <c r="C57" s="6" t="str">
        <f aca="false">IF($B57="","",IF(IFERROR(INDEX(2_plantminer!$A$2:$Z$2000,MATCH($B57,INDEX(2_plantminer!$A$2:$Z$2000,0,MATCH("original.search",2_plantminer!$A$1:$Z$1,0)),0),MATCH("search.str",2_plantminer!$A$1:$Z$1,0))&amp;"","")="NA","",IFERROR(INDEX(2_plantminer!$A$2:$Z$2000,MATCH($B57,INDEX(2_plantminer!$A$2:$Z$2000,0,MATCH("original.search",2_plantminer!$A$1:$Z$1,0)),0),MATCH("search.str",2_plantminer!$A$1:$Z$1,0))&amp;"","")))</f>
        <v/>
      </c>
      <c r="D57" s="6" t="str">
        <f aca="false">IF($B57="","",IF(IFERROR(INDEX(2_plantminer!$A$2:$Z$2000,MATCH($B57,INDEX(2_plantminer!$A$2:$Z$2000,0,MATCH("original.search",2_plantminer!$A$1:$Z$1,0)),0),MATCH("scientific.name",2_plantminer!$A$1:$Z$1,0))&amp;"","")="NA","",IFERROR(INDEX(2_plantminer!$A$2:$Z$2000,MATCH($B57,INDEX(2_plantminer!$A$2:$Z$2000,0,MATCH("original.search",2_plantminer!$A$1:$Z$1,0)),0),MATCH("scientific.name",2_plantminer!$A$1:$Z$1,0))&amp;"","")))</f>
        <v/>
      </c>
      <c r="E57" s="6" t="str">
        <f aca="false">IF($B57="","",IF(IFERROR(INDEX(2_plantminer!$A$2:$Z$2000,MATCH($B57,INDEX(2_plantminer!$A$2:$Z$2000,0,MATCH("original.search",2_plantminer!$A$1:$Z$1,0)),0),MATCH("family",2_plantminer!$A$1:$Z$1,0))&amp;"","")="NA","",IFERROR(INDEX(2_plantminer!$A$2:$Z$2000,MATCH($B57,INDEX(2_plantminer!$A$2:$Z$2000,0,MATCH("original.search",2_plantminer!$A$1:$Z$1,0)),0),MATCH("family",2_plantminer!$A$1:$Z$1,0))&amp;"","")))</f>
        <v/>
      </c>
      <c r="F57" s="6" t="str">
        <f aca="false">IF($B57="","",IF(IFERROR(INDEX(2_plantminer!$A$2:$Z$2000,MATCH($B57,INDEX(2_plantminer!$A$2:$Z$2000,0,MATCH("original.search",2_plantminer!$A$1:$Z$1,0)),0),MATCH("notes",2_plantminer!$A$1:$Z$1,0))&amp;"","")="NA","",IFERROR(INDEX(2_plantminer!$A$2:$Z$2000,MATCH($B57,INDEX(2_plantminer!$A$2:$Z$2000,0,MATCH("original.search",2_plantminer!$A$1:$Z$1,0)),0),MATCH("notes",2_plantminer!$A$1:$Z$1,0))&amp;"","")))</f>
        <v/>
      </c>
      <c r="G57" s="6" t="str">
        <f aca="false">IF($B57="","",IF(IFERROR(INDEX(2_plantminer!$A$2:$Z$2000,MATCH($B57,INDEX(2_plantminer!$A$2:$Z$2000,0,MATCH("original.search",2_plantminer!$A$1:$Z$1,0)),0),MATCH("occurrence",2_plantminer!$A$1:$Z$1,0))&amp;"","")="NA","",IFERROR(INDEX(2_plantminer!$A$2:$Z$2000,MATCH($B57,INDEX(2_plantminer!$A$2:$Z$2000,0,MATCH("original.search",2_plantminer!$A$1:$Z$1,0)),0),MATCH("occurrence",2_plantminer!$A$1:$Z$1,0))&amp;"","")))</f>
        <v/>
      </c>
      <c r="H57" s="6" t="str">
        <f aca="false">IF($B57="","",IF(IFERROR(INDEX(2_plantminer!$A$2:$Z$2000,MATCH($B57,INDEX(2_plantminer!$A$2:$Z$2000,0,MATCH("original.search",2_plantminer!$A$1:$Z$1,0)),0),MATCH("establishment",2_plantminer!$A$1:$Z$1,0))&amp;"","")="NA","",IFERROR(INDEX(2_plantminer!$A$2:$Z$2000,MATCH($B57,INDEX(2_plantminer!$A$2:$Z$2000,0,MATCH("original.search",2_plantminer!$A$1:$Z$1,0)),0),MATCH("establishment",2_plantminer!$A$1:$Z$1,0))&amp;"","")))</f>
        <v/>
      </c>
      <c r="I57" s="6" t="str">
        <f aca="false">IF($B57="","",IF(IFERROR(INDEX(2_plantminer!$A$2:$Z$2000,MATCH($B57,INDEX(2_plantminer!$A$2:$Z$2000,0,MATCH("original.search",2_plantminer!$A$1:$Z$1,0)),0),MATCH("domain",2_plantminer!$A$1:$Z$1,0))&amp;"","")="NA","",IFERROR(INDEX(2_plantminer!$A$2:$Z$2000,MATCH($B57,INDEX(2_plantminer!$A$2:$Z$2000,0,MATCH("original.search",2_plantminer!$A$1:$Z$1,0)),0),MATCH("domain",2_plantminer!$A$1:$Z$1,0))&amp;"","")))</f>
        <v/>
      </c>
      <c r="J57" s="6" t="str">
        <f aca="false">IF(OR($B57="",$G57=""),"",IF(ISNUMBER(SEARCH("BR-AM",$G57)),"sim","não"))</f>
        <v/>
      </c>
      <c r="K57" s="6" t="str">
        <f aca="false">IF($E57="","",IF($E57=$A57,"não","sim"))</f>
        <v/>
      </c>
      <c r="L57" s="6" t="str">
        <f aca="false">IF($B57="","indeterminada",IF(COUNTIF(2_plantminer!$A$1:$Z$1,"original.search")=0,"falta o resultado do Plantminer",IF(ISNUMBER(SEARCH("not found",$F57)),"não encontrado → Flora e Funga",IF(AND($C57="",$F57=""),"sem resultado do Plantminer (confira se colou)",IF(ISNUMBER(SEARCH("check",$F57)),"ambíguo → Flora e Funga",IF(AND(ISNUMBER(SEARCH("misspelled",$F57)),ISNUMBER(SEARCH("synonym",$F57))),"grafia corrigida e sinônimo substituído",IF(ISNUMBER(SEARCH("misspelled",$F57)),"grafia corrigida",IF(ISNUMBER(SEARCH("synonym",$F57)),"sinônimo substituído",IF(AND($C57&lt;&gt;"",$G57="",COUNTIF($C57,"* *")&gt;0),"sem ocorrência no resultado → Flora e Funga",IF($J57="não","fora do AM → conferir identificação","OK"))))))))))</f>
        <v>sem resultado do Plantminer (confira se colou)</v>
      </c>
      <c r="M57" s="9"/>
      <c r="N57" s="9"/>
      <c r="O57" s="9"/>
      <c r="P57" s="9"/>
      <c r="Q57" s="9"/>
      <c r="R57" s="6" t="str">
        <f aca="false">IF($M57="","",IF(COUNTIF($M$3:$M$242,$M57)&gt;1,"sim","não"))</f>
        <v/>
      </c>
    </row>
    <row r="58" customFormat="false" ht="15" hidden="false" customHeight="false" outlineLevel="0" collapsed="false">
      <c r="A58" s="6" t="str">
        <f aca="false">1_lista!A57</f>
        <v>Chrysobalanaceae</v>
      </c>
      <c r="B58" s="6" t="str">
        <f aca="false">IF(1_lista!G57="","",1_lista!G57)</f>
        <v>Couepia canomensis</v>
      </c>
      <c r="C58" s="6" t="str">
        <f aca="false">IF($B58="","",IF(IFERROR(INDEX(2_plantminer!$A$2:$Z$2000,MATCH($B58,INDEX(2_plantminer!$A$2:$Z$2000,0,MATCH("original.search",2_plantminer!$A$1:$Z$1,0)),0),MATCH("search.str",2_plantminer!$A$1:$Z$1,0))&amp;"","")="NA","",IFERROR(INDEX(2_plantminer!$A$2:$Z$2000,MATCH($B58,INDEX(2_plantminer!$A$2:$Z$2000,0,MATCH("original.search",2_plantminer!$A$1:$Z$1,0)),0),MATCH("search.str",2_plantminer!$A$1:$Z$1,0))&amp;"","")))</f>
        <v/>
      </c>
      <c r="D58" s="6" t="str">
        <f aca="false">IF($B58="","",IF(IFERROR(INDEX(2_plantminer!$A$2:$Z$2000,MATCH($B58,INDEX(2_plantminer!$A$2:$Z$2000,0,MATCH("original.search",2_plantminer!$A$1:$Z$1,0)),0),MATCH("scientific.name",2_plantminer!$A$1:$Z$1,0))&amp;"","")="NA","",IFERROR(INDEX(2_plantminer!$A$2:$Z$2000,MATCH($B58,INDEX(2_plantminer!$A$2:$Z$2000,0,MATCH("original.search",2_plantminer!$A$1:$Z$1,0)),0),MATCH("scientific.name",2_plantminer!$A$1:$Z$1,0))&amp;"","")))</f>
        <v/>
      </c>
      <c r="E58" s="6" t="str">
        <f aca="false">IF($B58="","",IF(IFERROR(INDEX(2_plantminer!$A$2:$Z$2000,MATCH($B58,INDEX(2_plantminer!$A$2:$Z$2000,0,MATCH("original.search",2_plantminer!$A$1:$Z$1,0)),0),MATCH("family",2_plantminer!$A$1:$Z$1,0))&amp;"","")="NA","",IFERROR(INDEX(2_plantminer!$A$2:$Z$2000,MATCH($B58,INDEX(2_plantminer!$A$2:$Z$2000,0,MATCH("original.search",2_plantminer!$A$1:$Z$1,0)),0),MATCH("family",2_plantminer!$A$1:$Z$1,0))&amp;"","")))</f>
        <v/>
      </c>
      <c r="F58" s="6" t="str">
        <f aca="false">IF($B58="","",IF(IFERROR(INDEX(2_plantminer!$A$2:$Z$2000,MATCH($B58,INDEX(2_plantminer!$A$2:$Z$2000,0,MATCH("original.search",2_plantminer!$A$1:$Z$1,0)),0),MATCH("notes",2_plantminer!$A$1:$Z$1,0))&amp;"","")="NA","",IFERROR(INDEX(2_plantminer!$A$2:$Z$2000,MATCH($B58,INDEX(2_plantminer!$A$2:$Z$2000,0,MATCH("original.search",2_plantminer!$A$1:$Z$1,0)),0),MATCH("notes",2_plantminer!$A$1:$Z$1,0))&amp;"","")))</f>
        <v/>
      </c>
      <c r="G58" s="6" t="str">
        <f aca="false">IF($B58="","",IF(IFERROR(INDEX(2_plantminer!$A$2:$Z$2000,MATCH($B58,INDEX(2_plantminer!$A$2:$Z$2000,0,MATCH("original.search",2_plantminer!$A$1:$Z$1,0)),0),MATCH("occurrence",2_plantminer!$A$1:$Z$1,0))&amp;"","")="NA","",IFERROR(INDEX(2_plantminer!$A$2:$Z$2000,MATCH($B58,INDEX(2_plantminer!$A$2:$Z$2000,0,MATCH("original.search",2_plantminer!$A$1:$Z$1,0)),0),MATCH("occurrence",2_plantminer!$A$1:$Z$1,0))&amp;"","")))</f>
        <v/>
      </c>
      <c r="H58" s="6" t="str">
        <f aca="false">IF($B58="","",IF(IFERROR(INDEX(2_plantminer!$A$2:$Z$2000,MATCH($B58,INDEX(2_plantminer!$A$2:$Z$2000,0,MATCH("original.search",2_plantminer!$A$1:$Z$1,0)),0),MATCH("establishment",2_plantminer!$A$1:$Z$1,0))&amp;"","")="NA","",IFERROR(INDEX(2_plantminer!$A$2:$Z$2000,MATCH($B58,INDEX(2_plantminer!$A$2:$Z$2000,0,MATCH("original.search",2_plantminer!$A$1:$Z$1,0)),0),MATCH("establishment",2_plantminer!$A$1:$Z$1,0))&amp;"","")))</f>
        <v/>
      </c>
      <c r="I58" s="6" t="str">
        <f aca="false">IF($B58="","",IF(IFERROR(INDEX(2_plantminer!$A$2:$Z$2000,MATCH($B58,INDEX(2_plantminer!$A$2:$Z$2000,0,MATCH("original.search",2_plantminer!$A$1:$Z$1,0)),0),MATCH("domain",2_plantminer!$A$1:$Z$1,0))&amp;"","")="NA","",IFERROR(INDEX(2_plantminer!$A$2:$Z$2000,MATCH($B58,INDEX(2_plantminer!$A$2:$Z$2000,0,MATCH("original.search",2_plantminer!$A$1:$Z$1,0)),0),MATCH("domain",2_plantminer!$A$1:$Z$1,0))&amp;"","")))</f>
        <v/>
      </c>
      <c r="J58" s="6" t="str">
        <f aca="false">IF(OR($B58="",$G58=""),"",IF(ISNUMBER(SEARCH("BR-AM",$G58)),"sim","não"))</f>
        <v/>
      </c>
      <c r="K58" s="6" t="str">
        <f aca="false">IF($E58="","",IF($E58=$A58,"não","sim"))</f>
        <v/>
      </c>
      <c r="L58" s="6" t="str">
        <f aca="false">IF($B58="","indeterminada",IF(COUNTIF(2_plantminer!$A$1:$Z$1,"original.search")=0,"falta o resultado do Plantminer",IF(ISNUMBER(SEARCH("not found",$F58)),"não encontrado → Flora e Funga",IF(AND($C58="",$F58=""),"sem resultado do Plantminer (confira se colou)",IF(ISNUMBER(SEARCH("check",$F58)),"ambíguo → Flora e Funga",IF(AND(ISNUMBER(SEARCH("misspelled",$F58)),ISNUMBER(SEARCH("synonym",$F58))),"grafia corrigida e sinônimo substituído",IF(ISNUMBER(SEARCH("misspelled",$F58)),"grafia corrigida",IF(ISNUMBER(SEARCH("synonym",$F58)),"sinônimo substituído",IF(AND($C58&lt;&gt;"",$G58="",COUNTIF($C58,"* *")&gt;0),"sem ocorrência no resultado → Flora e Funga",IF($J58="não","fora do AM → conferir identificação","OK"))))))))))</f>
        <v>sem resultado do Plantminer (confira se colou)</v>
      </c>
      <c r="M58" s="9"/>
      <c r="N58" s="9"/>
      <c r="O58" s="9"/>
      <c r="P58" s="9"/>
      <c r="Q58" s="9"/>
      <c r="R58" s="6" t="str">
        <f aca="false">IF($M58="","",IF(COUNTIF($M$3:$M$242,$M58)&gt;1,"sim","não"))</f>
        <v/>
      </c>
    </row>
    <row r="59" customFormat="false" ht="15" hidden="false" customHeight="false" outlineLevel="0" collapsed="false">
      <c r="A59" s="6" t="str">
        <f aca="false">1_lista!A58</f>
        <v>Chrysobalanaceae</v>
      </c>
      <c r="B59" s="6" t="str">
        <f aca="false">IF(1_lista!G58="","",1_lista!G58)</f>
        <v>Couepia elata</v>
      </c>
      <c r="C59" s="6" t="str">
        <f aca="false">IF($B59="","",IF(IFERROR(INDEX(2_plantminer!$A$2:$Z$2000,MATCH($B59,INDEX(2_plantminer!$A$2:$Z$2000,0,MATCH("original.search",2_plantminer!$A$1:$Z$1,0)),0),MATCH("search.str",2_plantminer!$A$1:$Z$1,0))&amp;"","")="NA","",IFERROR(INDEX(2_plantminer!$A$2:$Z$2000,MATCH($B59,INDEX(2_plantminer!$A$2:$Z$2000,0,MATCH("original.search",2_plantminer!$A$1:$Z$1,0)),0),MATCH("search.str",2_plantminer!$A$1:$Z$1,0))&amp;"","")))</f>
        <v/>
      </c>
      <c r="D59" s="6" t="str">
        <f aca="false">IF($B59="","",IF(IFERROR(INDEX(2_plantminer!$A$2:$Z$2000,MATCH($B59,INDEX(2_plantminer!$A$2:$Z$2000,0,MATCH("original.search",2_plantminer!$A$1:$Z$1,0)),0),MATCH("scientific.name",2_plantminer!$A$1:$Z$1,0))&amp;"","")="NA","",IFERROR(INDEX(2_plantminer!$A$2:$Z$2000,MATCH($B59,INDEX(2_plantminer!$A$2:$Z$2000,0,MATCH("original.search",2_plantminer!$A$1:$Z$1,0)),0),MATCH("scientific.name",2_plantminer!$A$1:$Z$1,0))&amp;"","")))</f>
        <v/>
      </c>
      <c r="E59" s="6" t="str">
        <f aca="false">IF($B59="","",IF(IFERROR(INDEX(2_plantminer!$A$2:$Z$2000,MATCH($B59,INDEX(2_plantminer!$A$2:$Z$2000,0,MATCH("original.search",2_plantminer!$A$1:$Z$1,0)),0),MATCH("family",2_plantminer!$A$1:$Z$1,0))&amp;"","")="NA","",IFERROR(INDEX(2_plantminer!$A$2:$Z$2000,MATCH($B59,INDEX(2_plantminer!$A$2:$Z$2000,0,MATCH("original.search",2_plantminer!$A$1:$Z$1,0)),0),MATCH("family",2_plantminer!$A$1:$Z$1,0))&amp;"","")))</f>
        <v/>
      </c>
      <c r="F59" s="6" t="str">
        <f aca="false">IF($B59="","",IF(IFERROR(INDEX(2_plantminer!$A$2:$Z$2000,MATCH($B59,INDEX(2_plantminer!$A$2:$Z$2000,0,MATCH("original.search",2_plantminer!$A$1:$Z$1,0)),0),MATCH("notes",2_plantminer!$A$1:$Z$1,0))&amp;"","")="NA","",IFERROR(INDEX(2_plantminer!$A$2:$Z$2000,MATCH($B59,INDEX(2_plantminer!$A$2:$Z$2000,0,MATCH("original.search",2_plantminer!$A$1:$Z$1,0)),0),MATCH("notes",2_plantminer!$A$1:$Z$1,0))&amp;"","")))</f>
        <v/>
      </c>
      <c r="G59" s="6" t="str">
        <f aca="false">IF($B59="","",IF(IFERROR(INDEX(2_plantminer!$A$2:$Z$2000,MATCH($B59,INDEX(2_plantminer!$A$2:$Z$2000,0,MATCH("original.search",2_plantminer!$A$1:$Z$1,0)),0),MATCH("occurrence",2_plantminer!$A$1:$Z$1,0))&amp;"","")="NA","",IFERROR(INDEX(2_plantminer!$A$2:$Z$2000,MATCH($B59,INDEX(2_plantminer!$A$2:$Z$2000,0,MATCH("original.search",2_plantminer!$A$1:$Z$1,0)),0),MATCH("occurrence",2_plantminer!$A$1:$Z$1,0))&amp;"","")))</f>
        <v/>
      </c>
      <c r="H59" s="6" t="str">
        <f aca="false">IF($B59="","",IF(IFERROR(INDEX(2_plantminer!$A$2:$Z$2000,MATCH($B59,INDEX(2_plantminer!$A$2:$Z$2000,0,MATCH("original.search",2_plantminer!$A$1:$Z$1,0)),0),MATCH("establishment",2_plantminer!$A$1:$Z$1,0))&amp;"","")="NA","",IFERROR(INDEX(2_plantminer!$A$2:$Z$2000,MATCH($B59,INDEX(2_plantminer!$A$2:$Z$2000,0,MATCH("original.search",2_plantminer!$A$1:$Z$1,0)),0),MATCH("establishment",2_plantminer!$A$1:$Z$1,0))&amp;"","")))</f>
        <v/>
      </c>
      <c r="I59" s="6" t="str">
        <f aca="false">IF($B59="","",IF(IFERROR(INDEX(2_plantminer!$A$2:$Z$2000,MATCH($B59,INDEX(2_plantminer!$A$2:$Z$2000,0,MATCH("original.search",2_plantminer!$A$1:$Z$1,0)),0),MATCH("domain",2_plantminer!$A$1:$Z$1,0))&amp;"","")="NA","",IFERROR(INDEX(2_plantminer!$A$2:$Z$2000,MATCH($B59,INDEX(2_plantminer!$A$2:$Z$2000,0,MATCH("original.search",2_plantminer!$A$1:$Z$1,0)),0),MATCH("domain",2_plantminer!$A$1:$Z$1,0))&amp;"","")))</f>
        <v/>
      </c>
      <c r="J59" s="6" t="str">
        <f aca="false">IF(OR($B59="",$G59=""),"",IF(ISNUMBER(SEARCH("BR-AM",$G59)),"sim","não"))</f>
        <v/>
      </c>
      <c r="K59" s="6" t="str">
        <f aca="false">IF($E59="","",IF($E59=$A59,"não","sim"))</f>
        <v/>
      </c>
      <c r="L59" s="6" t="str">
        <f aca="false">IF($B59="","indeterminada",IF(COUNTIF(2_plantminer!$A$1:$Z$1,"original.search")=0,"falta o resultado do Plantminer",IF(ISNUMBER(SEARCH("not found",$F59)),"não encontrado → Flora e Funga",IF(AND($C59="",$F59=""),"sem resultado do Plantminer (confira se colou)",IF(ISNUMBER(SEARCH("check",$F59)),"ambíguo → Flora e Funga",IF(AND(ISNUMBER(SEARCH("misspelled",$F59)),ISNUMBER(SEARCH("synonym",$F59))),"grafia corrigida e sinônimo substituído",IF(ISNUMBER(SEARCH("misspelled",$F59)),"grafia corrigida",IF(ISNUMBER(SEARCH("synonym",$F59)),"sinônimo substituído",IF(AND($C59&lt;&gt;"",$G59="",COUNTIF($C59,"* *")&gt;0),"sem ocorrência no resultado → Flora e Funga",IF($J59="não","fora do AM → conferir identificação","OK"))))))))))</f>
        <v>sem resultado do Plantminer (confira se colou)</v>
      </c>
      <c r="M59" s="9"/>
      <c r="N59" s="9"/>
      <c r="O59" s="9"/>
      <c r="P59" s="9"/>
      <c r="Q59" s="9"/>
      <c r="R59" s="6" t="str">
        <f aca="false">IF($M59="","",IF(COUNTIF($M$3:$M$242,$M59)&gt;1,"sim","não"))</f>
        <v/>
      </c>
    </row>
    <row r="60" customFormat="false" ht="15" hidden="false" customHeight="false" outlineLevel="0" collapsed="false">
      <c r="A60" s="6" t="str">
        <f aca="false">1_lista!A59</f>
        <v>Chrysobalanaceae</v>
      </c>
      <c r="B60" s="6" t="str">
        <f aca="false">IF(1_lista!G59="","",1_lista!G59)</f>
        <v>Couepia longipendula</v>
      </c>
      <c r="C60" s="6" t="str">
        <f aca="false">IF($B60="","",IF(IFERROR(INDEX(2_plantminer!$A$2:$Z$2000,MATCH($B60,INDEX(2_plantminer!$A$2:$Z$2000,0,MATCH("original.search",2_plantminer!$A$1:$Z$1,0)),0),MATCH("search.str",2_plantminer!$A$1:$Z$1,0))&amp;"","")="NA","",IFERROR(INDEX(2_plantminer!$A$2:$Z$2000,MATCH($B60,INDEX(2_plantminer!$A$2:$Z$2000,0,MATCH("original.search",2_plantminer!$A$1:$Z$1,0)),0),MATCH("search.str",2_plantminer!$A$1:$Z$1,0))&amp;"","")))</f>
        <v/>
      </c>
      <c r="D60" s="6" t="str">
        <f aca="false">IF($B60="","",IF(IFERROR(INDEX(2_plantminer!$A$2:$Z$2000,MATCH($B60,INDEX(2_plantminer!$A$2:$Z$2000,0,MATCH("original.search",2_plantminer!$A$1:$Z$1,0)),0),MATCH("scientific.name",2_plantminer!$A$1:$Z$1,0))&amp;"","")="NA","",IFERROR(INDEX(2_plantminer!$A$2:$Z$2000,MATCH($B60,INDEX(2_plantminer!$A$2:$Z$2000,0,MATCH("original.search",2_plantminer!$A$1:$Z$1,0)),0),MATCH("scientific.name",2_plantminer!$A$1:$Z$1,0))&amp;"","")))</f>
        <v/>
      </c>
      <c r="E60" s="6" t="str">
        <f aca="false">IF($B60="","",IF(IFERROR(INDEX(2_plantminer!$A$2:$Z$2000,MATCH($B60,INDEX(2_plantminer!$A$2:$Z$2000,0,MATCH("original.search",2_plantminer!$A$1:$Z$1,0)),0),MATCH("family",2_plantminer!$A$1:$Z$1,0))&amp;"","")="NA","",IFERROR(INDEX(2_plantminer!$A$2:$Z$2000,MATCH($B60,INDEX(2_plantminer!$A$2:$Z$2000,0,MATCH("original.search",2_plantminer!$A$1:$Z$1,0)),0),MATCH("family",2_plantminer!$A$1:$Z$1,0))&amp;"","")))</f>
        <v/>
      </c>
      <c r="F60" s="6" t="str">
        <f aca="false">IF($B60="","",IF(IFERROR(INDEX(2_plantminer!$A$2:$Z$2000,MATCH($B60,INDEX(2_plantminer!$A$2:$Z$2000,0,MATCH("original.search",2_plantminer!$A$1:$Z$1,0)),0),MATCH("notes",2_plantminer!$A$1:$Z$1,0))&amp;"","")="NA","",IFERROR(INDEX(2_plantminer!$A$2:$Z$2000,MATCH($B60,INDEX(2_plantminer!$A$2:$Z$2000,0,MATCH("original.search",2_plantminer!$A$1:$Z$1,0)),0),MATCH("notes",2_plantminer!$A$1:$Z$1,0))&amp;"","")))</f>
        <v/>
      </c>
      <c r="G60" s="6" t="str">
        <f aca="false">IF($B60="","",IF(IFERROR(INDEX(2_plantminer!$A$2:$Z$2000,MATCH($B60,INDEX(2_plantminer!$A$2:$Z$2000,0,MATCH("original.search",2_plantminer!$A$1:$Z$1,0)),0),MATCH("occurrence",2_plantminer!$A$1:$Z$1,0))&amp;"","")="NA","",IFERROR(INDEX(2_plantminer!$A$2:$Z$2000,MATCH($B60,INDEX(2_plantminer!$A$2:$Z$2000,0,MATCH("original.search",2_plantminer!$A$1:$Z$1,0)),0),MATCH("occurrence",2_plantminer!$A$1:$Z$1,0))&amp;"","")))</f>
        <v/>
      </c>
      <c r="H60" s="6" t="str">
        <f aca="false">IF($B60="","",IF(IFERROR(INDEX(2_plantminer!$A$2:$Z$2000,MATCH($B60,INDEX(2_plantminer!$A$2:$Z$2000,0,MATCH("original.search",2_plantminer!$A$1:$Z$1,0)),0),MATCH("establishment",2_plantminer!$A$1:$Z$1,0))&amp;"","")="NA","",IFERROR(INDEX(2_plantminer!$A$2:$Z$2000,MATCH($B60,INDEX(2_plantminer!$A$2:$Z$2000,0,MATCH("original.search",2_plantminer!$A$1:$Z$1,0)),0),MATCH("establishment",2_plantminer!$A$1:$Z$1,0))&amp;"","")))</f>
        <v/>
      </c>
      <c r="I60" s="6" t="str">
        <f aca="false">IF($B60="","",IF(IFERROR(INDEX(2_plantminer!$A$2:$Z$2000,MATCH($B60,INDEX(2_plantminer!$A$2:$Z$2000,0,MATCH("original.search",2_plantminer!$A$1:$Z$1,0)),0),MATCH("domain",2_plantminer!$A$1:$Z$1,0))&amp;"","")="NA","",IFERROR(INDEX(2_plantminer!$A$2:$Z$2000,MATCH($B60,INDEX(2_plantminer!$A$2:$Z$2000,0,MATCH("original.search",2_plantminer!$A$1:$Z$1,0)),0),MATCH("domain",2_plantminer!$A$1:$Z$1,0))&amp;"","")))</f>
        <v/>
      </c>
      <c r="J60" s="6" t="str">
        <f aca="false">IF(OR($B60="",$G60=""),"",IF(ISNUMBER(SEARCH("BR-AM",$G60)),"sim","não"))</f>
        <v/>
      </c>
      <c r="K60" s="6" t="str">
        <f aca="false">IF($E60="","",IF($E60=$A60,"não","sim"))</f>
        <v/>
      </c>
      <c r="L60" s="6" t="str">
        <f aca="false">IF($B60="","indeterminada",IF(COUNTIF(2_plantminer!$A$1:$Z$1,"original.search")=0,"falta o resultado do Plantminer",IF(ISNUMBER(SEARCH("not found",$F60)),"não encontrado → Flora e Funga",IF(AND($C60="",$F60=""),"sem resultado do Plantminer (confira se colou)",IF(ISNUMBER(SEARCH("check",$F60)),"ambíguo → Flora e Funga",IF(AND(ISNUMBER(SEARCH("misspelled",$F60)),ISNUMBER(SEARCH("synonym",$F60))),"grafia corrigida e sinônimo substituído",IF(ISNUMBER(SEARCH("misspelled",$F60)),"grafia corrigida",IF(ISNUMBER(SEARCH("synonym",$F60)),"sinônimo substituído",IF(AND($C60&lt;&gt;"",$G60="",COUNTIF($C60,"* *")&gt;0),"sem ocorrência no resultado → Flora e Funga",IF($J60="não","fora do AM → conferir identificação","OK"))))))))))</f>
        <v>sem resultado do Plantminer (confira se colou)</v>
      </c>
      <c r="M60" s="9"/>
      <c r="N60" s="9"/>
      <c r="O60" s="9"/>
      <c r="P60" s="9"/>
      <c r="Q60" s="9"/>
      <c r="R60" s="6" t="str">
        <f aca="false">IF($M60="","",IF(COUNTIF($M$3:$M$242,$M60)&gt;1,"sim","não"))</f>
        <v/>
      </c>
    </row>
    <row r="61" customFormat="false" ht="15" hidden="false" customHeight="false" outlineLevel="0" collapsed="false">
      <c r="A61" s="6" t="str">
        <f aca="false">1_lista!A60</f>
        <v>Chrysobalanaceae</v>
      </c>
      <c r="B61" s="6" t="str">
        <f aca="false">IF(1_lista!G60="","",1_lista!G60)</f>
        <v>Hirtella araguariensis</v>
      </c>
      <c r="C61" s="6" t="str">
        <f aca="false">IF($B61="","",IF(IFERROR(INDEX(2_plantminer!$A$2:$Z$2000,MATCH($B61,INDEX(2_plantminer!$A$2:$Z$2000,0,MATCH("original.search",2_plantminer!$A$1:$Z$1,0)),0),MATCH("search.str",2_plantminer!$A$1:$Z$1,0))&amp;"","")="NA","",IFERROR(INDEX(2_plantminer!$A$2:$Z$2000,MATCH($B61,INDEX(2_plantminer!$A$2:$Z$2000,0,MATCH("original.search",2_plantminer!$A$1:$Z$1,0)),0),MATCH("search.str",2_plantminer!$A$1:$Z$1,0))&amp;"","")))</f>
        <v/>
      </c>
      <c r="D61" s="6" t="str">
        <f aca="false">IF($B61="","",IF(IFERROR(INDEX(2_plantminer!$A$2:$Z$2000,MATCH($B61,INDEX(2_plantminer!$A$2:$Z$2000,0,MATCH("original.search",2_plantminer!$A$1:$Z$1,0)),0),MATCH("scientific.name",2_plantminer!$A$1:$Z$1,0))&amp;"","")="NA","",IFERROR(INDEX(2_plantminer!$A$2:$Z$2000,MATCH($B61,INDEX(2_plantminer!$A$2:$Z$2000,0,MATCH("original.search",2_plantminer!$A$1:$Z$1,0)),0),MATCH("scientific.name",2_plantminer!$A$1:$Z$1,0))&amp;"","")))</f>
        <v/>
      </c>
      <c r="E61" s="6" t="str">
        <f aca="false">IF($B61="","",IF(IFERROR(INDEX(2_plantminer!$A$2:$Z$2000,MATCH($B61,INDEX(2_plantminer!$A$2:$Z$2000,0,MATCH("original.search",2_plantminer!$A$1:$Z$1,0)),0),MATCH("family",2_plantminer!$A$1:$Z$1,0))&amp;"","")="NA","",IFERROR(INDEX(2_plantminer!$A$2:$Z$2000,MATCH($B61,INDEX(2_plantminer!$A$2:$Z$2000,0,MATCH("original.search",2_plantminer!$A$1:$Z$1,0)),0),MATCH("family",2_plantminer!$A$1:$Z$1,0))&amp;"","")))</f>
        <v/>
      </c>
      <c r="F61" s="6" t="str">
        <f aca="false">IF($B61="","",IF(IFERROR(INDEX(2_plantminer!$A$2:$Z$2000,MATCH($B61,INDEX(2_plantminer!$A$2:$Z$2000,0,MATCH("original.search",2_plantminer!$A$1:$Z$1,0)),0),MATCH("notes",2_plantminer!$A$1:$Z$1,0))&amp;"","")="NA","",IFERROR(INDEX(2_plantminer!$A$2:$Z$2000,MATCH($B61,INDEX(2_plantminer!$A$2:$Z$2000,0,MATCH("original.search",2_plantminer!$A$1:$Z$1,0)),0),MATCH("notes",2_plantminer!$A$1:$Z$1,0))&amp;"","")))</f>
        <v/>
      </c>
      <c r="G61" s="6" t="str">
        <f aca="false">IF($B61="","",IF(IFERROR(INDEX(2_plantminer!$A$2:$Z$2000,MATCH($B61,INDEX(2_plantminer!$A$2:$Z$2000,0,MATCH("original.search",2_plantminer!$A$1:$Z$1,0)),0),MATCH("occurrence",2_plantminer!$A$1:$Z$1,0))&amp;"","")="NA","",IFERROR(INDEX(2_plantminer!$A$2:$Z$2000,MATCH($B61,INDEX(2_plantminer!$A$2:$Z$2000,0,MATCH("original.search",2_plantminer!$A$1:$Z$1,0)),0),MATCH("occurrence",2_plantminer!$A$1:$Z$1,0))&amp;"","")))</f>
        <v/>
      </c>
      <c r="H61" s="6" t="str">
        <f aca="false">IF($B61="","",IF(IFERROR(INDEX(2_plantminer!$A$2:$Z$2000,MATCH($B61,INDEX(2_plantminer!$A$2:$Z$2000,0,MATCH("original.search",2_plantminer!$A$1:$Z$1,0)),0),MATCH("establishment",2_plantminer!$A$1:$Z$1,0))&amp;"","")="NA","",IFERROR(INDEX(2_plantminer!$A$2:$Z$2000,MATCH($B61,INDEX(2_plantminer!$A$2:$Z$2000,0,MATCH("original.search",2_plantminer!$A$1:$Z$1,0)),0),MATCH("establishment",2_plantminer!$A$1:$Z$1,0))&amp;"","")))</f>
        <v/>
      </c>
      <c r="I61" s="6" t="str">
        <f aca="false">IF($B61="","",IF(IFERROR(INDEX(2_plantminer!$A$2:$Z$2000,MATCH($B61,INDEX(2_plantminer!$A$2:$Z$2000,0,MATCH("original.search",2_plantminer!$A$1:$Z$1,0)),0),MATCH("domain",2_plantminer!$A$1:$Z$1,0))&amp;"","")="NA","",IFERROR(INDEX(2_plantminer!$A$2:$Z$2000,MATCH($B61,INDEX(2_plantminer!$A$2:$Z$2000,0,MATCH("original.search",2_plantminer!$A$1:$Z$1,0)),0),MATCH("domain",2_plantminer!$A$1:$Z$1,0))&amp;"","")))</f>
        <v/>
      </c>
      <c r="J61" s="6" t="str">
        <f aca="false">IF(OR($B61="",$G61=""),"",IF(ISNUMBER(SEARCH("BR-AM",$G61)),"sim","não"))</f>
        <v/>
      </c>
      <c r="K61" s="6" t="str">
        <f aca="false">IF($E61="","",IF($E61=$A61,"não","sim"))</f>
        <v/>
      </c>
      <c r="L61" s="6" t="str">
        <f aca="false">IF($B61="","indeterminada",IF(COUNTIF(2_plantminer!$A$1:$Z$1,"original.search")=0,"falta o resultado do Plantminer",IF(ISNUMBER(SEARCH("not found",$F61)),"não encontrado → Flora e Funga",IF(AND($C61="",$F61=""),"sem resultado do Plantminer (confira se colou)",IF(ISNUMBER(SEARCH("check",$F61)),"ambíguo → Flora e Funga",IF(AND(ISNUMBER(SEARCH("misspelled",$F61)),ISNUMBER(SEARCH("synonym",$F61))),"grafia corrigida e sinônimo substituído",IF(ISNUMBER(SEARCH("misspelled",$F61)),"grafia corrigida",IF(ISNUMBER(SEARCH("synonym",$F61)),"sinônimo substituído",IF(AND($C61&lt;&gt;"",$G61="",COUNTIF($C61,"* *")&gt;0),"sem ocorrência no resultado → Flora e Funga",IF($J61="não","fora do AM → conferir identificação","OK"))))))))))</f>
        <v>sem resultado do Plantminer (confira se colou)</v>
      </c>
      <c r="M61" s="9"/>
      <c r="N61" s="9"/>
      <c r="O61" s="9"/>
      <c r="P61" s="9"/>
      <c r="Q61" s="9"/>
      <c r="R61" s="6" t="str">
        <f aca="false">IF($M61="","",IF(COUNTIF($M$3:$M$242,$M61)&gt;1,"sim","não"))</f>
        <v/>
      </c>
    </row>
    <row r="62" customFormat="false" ht="15" hidden="false" customHeight="false" outlineLevel="0" collapsed="false">
      <c r="A62" s="6" t="str">
        <f aca="false">1_lista!A61</f>
        <v>Chrysobalanaceae</v>
      </c>
      <c r="B62" s="6" t="str">
        <f aca="false">IF(1_lista!G61="","",1_lista!G61)</f>
        <v>Hirtella bicornis</v>
      </c>
      <c r="C62" s="6" t="str">
        <f aca="false">IF($B62="","",IF(IFERROR(INDEX(2_plantminer!$A$2:$Z$2000,MATCH($B62,INDEX(2_plantminer!$A$2:$Z$2000,0,MATCH("original.search",2_plantminer!$A$1:$Z$1,0)),0),MATCH("search.str",2_plantminer!$A$1:$Z$1,0))&amp;"","")="NA","",IFERROR(INDEX(2_plantminer!$A$2:$Z$2000,MATCH($B62,INDEX(2_plantminer!$A$2:$Z$2000,0,MATCH("original.search",2_plantminer!$A$1:$Z$1,0)),0),MATCH("search.str",2_plantminer!$A$1:$Z$1,0))&amp;"","")))</f>
        <v/>
      </c>
      <c r="D62" s="6" t="str">
        <f aca="false">IF($B62="","",IF(IFERROR(INDEX(2_plantminer!$A$2:$Z$2000,MATCH($B62,INDEX(2_plantminer!$A$2:$Z$2000,0,MATCH("original.search",2_plantminer!$A$1:$Z$1,0)),0),MATCH("scientific.name",2_plantminer!$A$1:$Z$1,0))&amp;"","")="NA","",IFERROR(INDEX(2_plantminer!$A$2:$Z$2000,MATCH($B62,INDEX(2_plantminer!$A$2:$Z$2000,0,MATCH("original.search",2_plantminer!$A$1:$Z$1,0)),0),MATCH("scientific.name",2_plantminer!$A$1:$Z$1,0))&amp;"","")))</f>
        <v/>
      </c>
      <c r="E62" s="6" t="str">
        <f aca="false">IF($B62="","",IF(IFERROR(INDEX(2_plantminer!$A$2:$Z$2000,MATCH($B62,INDEX(2_plantminer!$A$2:$Z$2000,0,MATCH("original.search",2_plantminer!$A$1:$Z$1,0)),0),MATCH("family",2_plantminer!$A$1:$Z$1,0))&amp;"","")="NA","",IFERROR(INDEX(2_plantminer!$A$2:$Z$2000,MATCH($B62,INDEX(2_plantminer!$A$2:$Z$2000,0,MATCH("original.search",2_plantminer!$A$1:$Z$1,0)),0),MATCH("family",2_plantminer!$A$1:$Z$1,0))&amp;"","")))</f>
        <v/>
      </c>
      <c r="F62" s="6" t="str">
        <f aca="false">IF($B62="","",IF(IFERROR(INDEX(2_plantminer!$A$2:$Z$2000,MATCH($B62,INDEX(2_plantminer!$A$2:$Z$2000,0,MATCH("original.search",2_plantminer!$A$1:$Z$1,0)),0),MATCH("notes",2_plantminer!$A$1:$Z$1,0))&amp;"","")="NA","",IFERROR(INDEX(2_plantminer!$A$2:$Z$2000,MATCH($B62,INDEX(2_plantminer!$A$2:$Z$2000,0,MATCH("original.search",2_plantminer!$A$1:$Z$1,0)),0),MATCH("notes",2_plantminer!$A$1:$Z$1,0))&amp;"","")))</f>
        <v/>
      </c>
      <c r="G62" s="6" t="str">
        <f aca="false">IF($B62="","",IF(IFERROR(INDEX(2_plantminer!$A$2:$Z$2000,MATCH($B62,INDEX(2_plantminer!$A$2:$Z$2000,0,MATCH("original.search",2_plantminer!$A$1:$Z$1,0)),0),MATCH("occurrence",2_plantminer!$A$1:$Z$1,0))&amp;"","")="NA","",IFERROR(INDEX(2_plantminer!$A$2:$Z$2000,MATCH($B62,INDEX(2_plantminer!$A$2:$Z$2000,0,MATCH("original.search",2_plantminer!$A$1:$Z$1,0)),0),MATCH("occurrence",2_plantminer!$A$1:$Z$1,0))&amp;"","")))</f>
        <v/>
      </c>
      <c r="H62" s="6" t="str">
        <f aca="false">IF($B62="","",IF(IFERROR(INDEX(2_plantminer!$A$2:$Z$2000,MATCH($B62,INDEX(2_plantminer!$A$2:$Z$2000,0,MATCH("original.search",2_plantminer!$A$1:$Z$1,0)),0),MATCH("establishment",2_plantminer!$A$1:$Z$1,0))&amp;"","")="NA","",IFERROR(INDEX(2_plantminer!$A$2:$Z$2000,MATCH($B62,INDEX(2_plantminer!$A$2:$Z$2000,0,MATCH("original.search",2_plantminer!$A$1:$Z$1,0)),0),MATCH("establishment",2_plantminer!$A$1:$Z$1,0))&amp;"","")))</f>
        <v/>
      </c>
      <c r="I62" s="6" t="str">
        <f aca="false">IF($B62="","",IF(IFERROR(INDEX(2_plantminer!$A$2:$Z$2000,MATCH($B62,INDEX(2_plantminer!$A$2:$Z$2000,0,MATCH("original.search",2_plantminer!$A$1:$Z$1,0)),0),MATCH("domain",2_plantminer!$A$1:$Z$1,0))&amp;"","")="NA","",IFERROR(INDEX(2_plantminer!$A$2:$Z$2000,MATCH($B62,INDEX(2_plantminer!$A$2:$Z$2000,0,MATCH("original.search",2_plantminer!$A$1:$Z$1,0)),0),MATCH("domain",2_plantminer!$A$1:$Z$1,0))&amp;"","")))</f>
        <v/>
      </c>
      <c r="J62" s="6" t="str">
        <f aca="false">IF(OR($B62="",$G62=""),"",IF(ISNUMBER(SEARCH("BR-AM",$G62)),"sim","não"))</f>
        <v/>
      </c>
      <c r="K62" s="6" t="str">
        <f aca="false">IF($E62="","",IF($E62=$A62,"não","sim"))</f>
        <v/>
      </c>
      <c r="L62" s="6" t="str">
        <f aca="false">IF($B62="","indeterminada",IF(COUNTIF(2_plantminer!$A$1:$Z$1,"original.search")=0,"falta o resultado do Plantminer",IF(ISNUMBER(SEARCH("not found",$F62)),"não encontrado → Flora e Funga",IF(AND($C62="",$F62=""),"sem resultado do Plantminer (confira se colou)",IF(ISNUMBER(SEARCH("check",$F62)),"ambíguo → Flora e Funga",IF(AND(ISNUMBER(SEARCH("misspelled",$F62)),ISNUMBER(SEARCH("synonym",$F62))),"grafia corrigida e sinônimo substituído",IF(ISNUMBER(SEARCH("misspelled",$F62)),"grafia corrigida",IF(ISNUMBER(SEARCH("synonym",$F62)),"sinônimo substituído",IF(AND($C62&lt;&gt;"",$G62="",COUNTIF($C62,"* *")&gt;0),"sem ocorrência no resultado → Flora e Funga",IF($J62="não","fora do AM → conferir identificação","OK"))))))))))</f>
        <v>sem resultado do Plantminer (confira se colou)</v>
      </c>
      <c r="M62" s="9"/>
      <c r="N62" s="9"/>
      <c r="O62" s="9"/>
      <c r="P62" s="9"/>
      <c r="Q62" s="9"/>
      <c r="R62" s="6" t="str">
        <f aca="false">IF($M62="","",IF(COUNTIF($M$3:$M$242,$M62)&gt;1,"sim","não"))</f>
        <v/>
      </c>
    </row>
    <row r="63" customFormat="false" ht="15" hidden="false" customHeight="false" outlineLevel="0" collapsed="false">
      <c r="A63" s="6" t="str">
        <f aca="false">1_lista!A62</f>
        <v>Chrysobalanaceae</v>
      </c>
      <c r="B63" s="6" t="str">
        <f aca="false">IF(1_lista!G62="","",1_lista!G62)</f>
        <v>Licania canescens</v>
      </c>
      <c r="C63" s="6" t="str">
        <f aca="false">IF($B63="","",IF(IFERROR(INDEX(2_plantminer!$A$2:$Z$2000,MATCH($B63,INDEX(2_plantminer!$A$2:$Z$2000,0,MATCH("original.search",2_plantminer!$A$1:$Z$1,0)),0),MATCH("search.str",2_plantminer!$A$1:$Z$1,0))&amp;"","")="NA","",IFERROR(INDEX(2_plantminer!$A$2:$Z$2000,MATCH($B63,INDEX(2_plantminer!$A$2:$Z$2000,0,MATCH("original.search",2_plantminer!$A$1:$Z$1,0)),0),MATCH("search.str",2_plantminer!$A$1:$Z$1,0))&amp;"","")))</f>
        <v/>
      </c>
      <c r="D63" s="6" t="str">
        <f aca="false">IF($B63="","",IF(IFERROR(INDEX(2_plantminer!$A$2:$Z$2000,MATCH($B63,INDEX(2_plantminer!$A$2:$Z$2000,0,MATCH("original.search",2_plantminer!$A$1:$Z$1,0)),0),MATCH("scientific.name",2_plantminer!$A$1:$Z$1,0))&amp;"","")="NA","",IFERROR(INDEX(2_plantminer!$A$2:$Z$2000,MATCH($B63,INDEX(2_plantminer!$A$2:$Z$2000,0,MATCH("original.search",2_plantminer!$A$1:$Z$1,0)),0),MATCH("scientific.name",2_plantminer!$A$1:$Z$1,0))&amp;"","")))</f>
        <v/>
      </c>
      <c r="E63" s="6" t="str">
        <f aca="false">IF($B63="","",IF(IFERROR(INDEX(2_plantminer!$A$2:$Z$2000,MATCH($B63,INDEX(2_plantminer!$A$2:$Z$2000,0,MATCH("original.search",2_plantminer!$A$1:$Z$1,0)),0),MATCH("family",2_plantminer!$A$1:$Z$1,0))&amp;"","")="NA","",IFERROR(INDEX(2_plantminer!$A$2:$Z$2000,MATCH($B63,INDEX(2_plantminer!$A$2:$Z$2000,0,MATCH("original.search",2_plantminer!$A$1:$Z$1,0)),0),MATCH("family",2_plantminer!$A$1:$Z$1,0))&amp;"","")))</f>
        <v/>
      </c>
      <c r="F63" s="6" t="str">
        <f aca="false">IF($B63="","",IF(IFERROR(INDEX(2_plantminer!$A$2:$Z$2000,MATCH($B63,INDEX(2_plantminer!$A$2:$Z$2000,0,MATCH("original.search",2_plantminer!$A$1:$Z$1,0)),0),MATCH("notes",2_plantminer!$A$1:$Z$1,0))&amp;"","")="NA","",IFERROR(INDEX(2_plantminer!$A$2:$Z$2000,MATCH($B63,INDEX(2_plantminer!$A$2:$Z$2000,0,MATCH("original.search",2_plantminer!$A$1:$Z$1,0)),0),MATCH("notes",2_plantminer!$A$1:$Z$1,0))&amp;"","")))</f>
        <v/>
      </c>
      <c r="G63" s="6" t="str">
        <f aca="false">IF($B63="","",IF(IFERROR(INDEX(2_plantminer!$A$2:$Z$2000,MATCH($B63,INDEX(2_plantminer!$A$2:$Z$2000,0,MATCH("original.search",2_plantminer!$A$1:$Z$1,0)),0),MATCH("occurrence",2_plantminer!$A$1:$Z$1,0))&amp;"","")="NA","",IFERROR(INDEX(2_plantminer!$A$2:$Z$2000,MATCH($B63,INDEX(2_plantminer!$A$2:$Z$2000,0,MATCH("original.search",2_plantminer!$A$1:$Z$1,0)),0),MATCH("occurrence",2_plantminer!$A$1:$Z$1,0))&amp;"","")))</f>
        <v/>
      </c>
      <c r="H63" s="6" t="str">
        <f aca="false">IF($B63="","",IF(IFERROR(INDEX(2_plantminer!$A$2:$Z$2000,MATCH($B63,INDEX(2_plantminer!$A$2:$Z$2000,0,MATCH("original.search",2_plantminer!$A$1:$Z$1,0)),0),MATCH("establishment",2_plantminer!$A$1:$Z$1,0))&amp;"","")="NA","",IFERROR(INDEX(2_plantminer!$A$2:$Z$2000,MATCH($B63,INDEX(2_plantminer!$A$2:$Z$2000,0,MATCH("original.search",2_plantminer!$A$1:$Z$1,0)),0),MATCH("establishment",2_plantminer!$A$1:$Z$1,0))&amp;"","")))</f>
        <v/>
      </c>
      <c r="I63" s="6" t="str">
        <f aca="false">IF($B63="","",IF(IFERROR(INDEX(2_plantminer!$A$2:$Z$2000,MATCH($B63,INDEX(2_plantminer!$A$2:$Z$2000,0,MATCH("original.search",2_plantminer!$A$1:$Z$1,0)),0),MATCH("domain",2_plantminer!$A$1:$Z$1,0))&amp;"","")="NA","",IFERROR(INDEX(2_plantminer!$A$2:$Z$2000,MATCH($B63,INDEX(2_plantminer!$A$2:$Z$2000,0,MATCH("original.search",2_plantminer!$A$1:$Z$1,0)),0),MATCH("domain",2_plantminer!$A$1:$Z$1,0))&amp;"","")))</f>
        <v/>
      </c>
      <c r="J63" s="6" t="str">
        <f aca="false">IF(OR($B63="",$G63=""),"",IF(ISNUMBER(SEARCH("BR-AM",$G63)),"sim","não"))</f>
        <v/>
      </c>
      <c r="K63" s="6" t="str">
        <f aca="false">IF($E63="","",IF($E63=$A63,"não","sim"))</f>
        <v/>
      </c>
      <c r="L63" s="6" t="str">
        <f aca="false">IF($B63="","indeterminada",IF(COUNTIF(2_plantminer!$A$1:$Z$1,"original.search")=0,"falta o resultado do Plantminer",IF(ISNUMBER(SEARCH("not found",$F63)),"não encontrado → Flora e Funga",IF(AND($C63="",$F63=""),"sem resultado do Plantminer (confira se colou)",IF(ISNUMBER(SEARCH("check",$F63)),"ambíguo → Flora e Funga",IF(AND(ISNUMBER(SEARCH("misspelled",$F63)),ISNUMBER(SEARCH("synonym",$F63))),"grafia corrigida e sinônimo substituído",IF(ISNUMBER(SEARCH("misspelled",$F63)),"grafia corrigida",IF(ISNUMBER(SEARCH("synonym",$F63)),"sinônimo substituído",IF(AND($C63&lt;&gt;"",$G63="",COUNTIF($C63,"* *")&gt;0),"sem ocorrência no resultado → Flora e Funga",IF($J63="não","fora do AM → conferir identificação","OK"))))))))))</f>
        <v>sem resultado do Plantminer (confira se colou)</v>
      </c>
      <c r="M63" s="9"/>
      <c r="N63" s="9"/>
      <c r="O63" s="9"/>
      <c r="P63" s="9"/>
      <c r="Q63" s="9"/>
      <c r="R63" s="6" t="str">
        <f aca="false">IF($M63="","",IF(COUNTIF($M$3:$M$242,$M63)&gt;1,"sim","não"))</f>
        <v/>
      </c>
    </row>
    <row r="64" customFormat="false" ht="15" hidden="false" customHeight="false" outlineLevel="0" collapsed="false">
      <c r="A64" s="6" t="str">
        <f aca="false">1_lista!A63</f>
        <v>Chrysobalanaceae</v>
      </c>
      <c r="B64" s="6" t="str">
        <f aca="false">IF(1_lista!G63="","",1_lista!G63)</f>
        <v>Licania apetala</v>
      </c>
      <c r="C64" s="6" t="str">
        <f aca="false">IF($B64="","",IF(IFERROR(INDEX(2_plantminer!$A$2:$Z$2000,MATCH($B64,INDEX(2_plantminer!$A$2:$Z$2000,0,MATCH("original.search",2_plantminer!$A$1:$Z$1,0)),0),MATCH("search.str",2_plantminer!$A$1:$Z$1,0))&amp;"","")="NA","",IFERROR(INDEX(2_plantminer!$A$2:$Z$2000,MATCH($B64,INDEX(2_plantminer!$A$2:$Z$2000,0,MATCH("original.search",2_plantminer!$A$1:$Z$1,0)),0),MATCH("search.str",2_plantminer!$A$1:$Z$1,0))&amp;"","")))</f>
        <v/>
      </c>
      <c r="D64" s="6" t="str">
        <f aca="false">IF($B64="","",IF(IFERROR(INDEX(2_plantminer!$A$2:$Z$2000,MATCH($B64,INDEX(2_plantminer!$A$2:$Z$2000,0,MATCH("original.search",2_plantminer!$A$1:$Z$1,0)),0),MATCH("scientific.name",2_plantminer!$A$1:$Z$1,0))&amp;"","")="NA","",IFERROR(INDEX(2_plantminer!$A$2:$Z$2000,MATCH($B64,INDEX(2_plantminer!$A$2:$Z$2000,0,MATCH("original.search",2_plantminer!$A$1:$Z$1,0)),0),MATCH("scientific.name",2_plantminer!$A$1:$Z$1,0))&amp;"","")))</f>
        <v/>
      </c>
      <c r="E64" s="6" t="str">
        <f aca="false">IF($B64="","",IF(IFERROR(INDEX(2_plantminer!$A$2:$Z$2000,MATCH($B64,INDEX(2_plantminer!$A$2:$Z$2000,0,MATCH("original.search",2_plantminer!$A$1:$Z$1,0)),0),MATCH("family",2_plantminer!$A$1:$Z$1,0))&amp;"","")="NA","",IFERROR(INDEX(2_plantminer!$A$2:$Z$2000,MATCH($B64,INDEX(2_plantminer!$A$2:$Z$2000,0,MATCH("original.search",2_plantminer!$A$1:$Z$1,0)),0),MATCH("family",2_plantminer!$A$1:$Z$1,0))&amp;"","")))</f>
        <v/>
      </c>
      <c r="F64" s="6" t="str">
        <f aca="false">IF($B64="","",IF(IFERROR(INDEX(2_plantminer!$A$2:$Z$2000,MATCH($B64,INDEX(2_plantminer!$A$2:$Z$2000,0,MATCH("original.search",2_plantminer!$A$1:$Z$1,0)),0),MATCH("notes",2_plantminer!$A$1:$Z$1,0))&amp;"","")="NA","",IFERROR(INDEX(2_plantminer!$A$2:$Z$2000,MATCH($B64,INDEX(2_plantminer!$A$2:$Z$2000,0,MATCH("original.search",2_plantminer!$A$1:$Z$1,0)),0),MATCH("notes",2_plantminer!$A$1:$Z$1,0))&amp;"","")))</f>
        <v/>
      </c>
      <c r="G64" s="6" t="str">
        <f aca="false">IF($B64="","",IF(IFERROR(INDEX(2_plantminer!$A$2:$Z$2000,MATCH($B64,INDEX(2_plantminer!$A$2:$Z$2000,0,MATCH("original.search",2_plantminer!$A$1:$Z$1,0)),0),MATCH("occurrence",2_plantminer!$A$1:$Z$1,0))&amp;"","")="NA","",IFERROR(INDEX(2_plantminer!$A$2:$Z$2000,MATCH($B64,INDEX(2_plantminer!$A$2:$Z$2000,0,MATCH("original.search",2_plantminer!$A$1:$Z$1,0)),0),MATCH("occurrence",2_plantminer!$A$1:$Z$1,0))&amp;"","")))</f>
        <v/>
      </c>
      <c r="H64" s="6" t="str">
        <f aca="false">IF($B64="","",IF(IFERROR(INDEX(2_plantminer!$A$2:$Z$2000,MATCH($B64,INDEX(2_plantminer!$A$2:$Z$2000,0,MATCH("original.search",2_plantminer!$A$1:$Z$1,0)),0),MATCH("establishment",2_plantminer!$A$1:$Z$1,0))&amp;"","")="NA","",IFERROR(INDEX(2_plantminer!$A$2:$Z$2000,MATCH($B64,INDEX(2_plantminer!$A$2:$Z$2000,0,MATCH("original.search",2_plantminer!$A$1:$Z$1,0)),0),MATCH("establishment",2_plantminer!$A$1:$Z$1,0))&amp;"","")))</f>
        <v/>
      </c>
      <c r="I64" s="6" t="str">
        <f aca="false">IF($B64="","",IF(IFERROR(INDEX(2_plantminer!$A$2:$Z$2000,MATCH($B64,INDEX(2_plantminer!$A$2:$Z$2000,0,MATCH("original.search",2_plantminer!$A$1:$Z$1,0)),0),MATCH("domain",2_plantminer!$A$1:$Z$1,0))&amp;"","")="NA","",IFERROR(INDEX(2_plantminer!$A$2:$Z$2000,MATCH($B64,INDEX(2_plantminer!$A$2:$Z$2000,0,MATCH("original.search",2_plantminer!$A$1:$Z$1,0)),0),MATCH("domain",2_plantminer!$A$1:$Z$1,0))&amp;"","")))</f>
        <v/>
      </c>
      <c r="J64" s="6" t="str">
        <f aca="false">IF(OR($B64="",$G64=""),"",IF(ISNUMBER(SEARCH("BR-AM",$G64)),"sim","não"))</f>
        <v/>
      </c>
      <c r="K64" s="6" t="str">
        <f aca="false">IF($E64="","",IF($E64=$A64,"não","sim"))</f>
        <v/>
      </c>
      <c r="L64" s="6" t="str">
        <f aca="false">IF($B64="","indeterminada",IF(COUNTIF(2_plantminer!$A$1:$Z$1,"original.search")=0,"falta o resultado do Plantminer",IF(ISNUMBER(SEARCH("not found",$F64)),"não encontrado → Flora e Funga",IF(AND($C64="",$F64=""),"sem resultado do Plantminer (confira se colou)",IF(ISNUMBER(SEARCH("check",$F64)),"ambíguo → Flora e Funga",IF(AND(ISNUMBER(SEARCH("misspelled",$F64)),ISNUMBER(SEARCH("synonym",$F64))),"grafia corrigida e sinônimo substituído",IF(ISNUMBER(SEARCH("misspelled",$F64)),"grafia corrigida",IF(ISNUMBER(SEARCH("synonym",$F64)),"sinônimo substituído",IF(AND($C64&lt;&gt;"",$G64="",COUNTIF($C64,"* *")&gt;0),"sem ocorrência no resultado → Flora e Funga",IF($J64="não","fora do AM → conferir identificação","OK"))))))))))</f>
        <v>sem resultado do Plantminer (confira se colou)</v>
      </c>
      <c r="M64" s="9"/>
      <c r="N64" s="9"/>
      <c r="O64" s="9"/>
      <c r="P64" s="9"/>
      <c r="Q64" s="9"/>
      <c r="R64" s="6" t="str">
        <f aca="false">IF($M64="","",IF(COUNTIF($M$3:$M$242,$M64)&gt;1,"sim","não"))</f>
        <v/>
      </c>
    </row>
    <row r="65" customFormat="false" ht="15" hidden="false" customHeight="false" outlineLevel="0" collapsed="false">
      <c r="A65" s="6" t="str">
        <f aca="false">1_lista!A64</f>
        <v>Chrysobalanaceae</v>
      </c>
      <c r="B65" s="6" t="str">
        <f aca="false">IF(1_lista!G64="","",1_lista!G64)</f>
        <v>Licania davillifolia</v>
      </c>
      <c r="C65" s="6" t="str">
        <f aca="false">IF($B65="","",IF(IFERROR(INDEX(2_plantminer!$A$2:$Z$2000,MATCH($B65,INDEX(2_plantminer!$A$2:$Z$2000,0,MATCH("original.search",2_plantminer!$A$1:$Z$1,0)),0),MATCH("search.str",2_plantminer!$A$1:$Z$1,0))&amp;"","")="NA","",IFERROR(INDEX(2_plantminer!$A$2:$Z$2000,MATCH($B65,INDEX(2_plantminer!$A$2:$Z$2000,0,MATCH("original.search",2_plantminer!$A$1:$Z$1,0)),0),MATCH("search.str",2_plantminer!$A$1:$Z$1,0))&amp;"","")))</f>
        <v/>
      </c>
      <c r="D65" s="6" t="str">
        <f aca="false">IF($B65="","",IF(IFERROR(INDEX(2_plantminer!$A$2:$Z$2000,MATCH($B65,INDEX(2_plantminer!$A$2:$Z$2000,0,MATCH("original.search",2_plantminer!$A$1:$Z$1,0)),0),MATCH("scientific.name",2_plantminer!$A$1:$Z$1,0))&amp;"","")="NA","",IFERROR(INDEX(2_plantminer!$A$2:$Z$2000,MATCH($B65,INDEX(2_plantminer!$A$2:$Z$2000,0,MATCH("original.search",2_plantminer!$A$1:$Z$1,0)),0),MATCH("scientific.name",2_plantminer!$A$1:$Z$1,0))&amp;"","")))</f>
        <v/>
      </c>
      <c r="E65" s="6" t="str">
        <f aca="false">IF($B65="","",IF(IFERROR(INDEX(2_plantminer!$A$2:$Z$2000,MATCH($B65,INDEX(2_plantminer!$A$2:$Z$2000,0,MATCH("original.search",2_plantminer!$A$1:$Z$1,0)),0),MATCH("family",2_plantminer!$A$1:$Z$1,0))&amp;"","")="NA","",IFERROR(INDEX(2_plantminer!$A$2:$Z$2000,MATCH($B65,INDEX(2_plantminer!$A$2:$Z$2000,0,MATCH("original.search",2_plantminer!$A$1:$Z$1,0)),0),MATCH("family",2_plantminer!$A$1:$Z$1,0))&amp;"","")))</f>
        <v/>
      </c>
      <c r="F65" s="6" t="str">
        <f aca="false">IF($B65="","",IF(IFERROR(INDEX(2_plantminer!$A$2:$Z$2000,MATCH($B65,INDEX(2_plantminer!$A$2:$Z$2000,0,MATCH("original.search",2_plantminer!$A$1:$Z$1,0)),0),MATCH("notes",2_plantminer!$A$1:$Z$1,0))&amp;"","")="NA","",IFERROR(INDEX(2_plantminer!$A$2:$Z$2000,MATCH($B65,INDEX(2_plantminer!$A$2:$Z$2000,0,MATCH("original.search",2_plantminer!$A$1:$Z$1,0)),0),MATCH("notes",2_plantminer!$A$1:$Z$1,0))&amp;"","")))</f>
        <v/>
      </c>
      <c r="G65" s="6" t="str">
        <f aca="false">IF($B65="","",IF(IFERROR(INDEX(2_plantminer!$A$2:$Z$2000,MATCH($B65,INDEX(2_plantminer!$A$2:$Z$2000,0,MATCH("original.search",2_plantminer!$A$1:$Z$1,0)),0),MATCH("occurrence",2_plantminer!$A$1:$Z$1,0))&amp;"","")="NA","",IFERROR(INDEX(2_plantminer!$A$2:$Z$2000,MATCH($B65,INDEX(2_plantminer!$A$2:$Z$2000,0,MATCH("original.search",2_plantminer!$A$1:$Z$1,0)),0),MATCH("occurrence",2_plantminer!$A$1:$Z$1,0))&amp;"","")))</f>
        <v/>
      </c>
      <c r="H65" s="6" t="str">
        <f aca="false">IF($B65="","",IF(IFERROR(INDEX(2_plantminer!$A$2:$Z$2000,MATCH($B65,INDEX(2_plantminer!$A$2:$Z$2000,0,MATCH("original.search",2_plantminer!$A$1:$Z$1,0)),0),MATCH("establishment",2_plantminer!$A$1:$Z$1,0))&amp;"","")="NA","",IFERROR(INDEX(2_plantminer!$A$2:$Z$2000,MATCH($B65,INDEX(2_plantminer!$A$2:$Z$2000,0,MATCH("original.search",2_plantminer!$A$1:$Z$1,0)),0),MATCH("establishment",2_plantminer!$A$1:$Z$1,0))&amp;"","")))</f>
        <v/>
      </c>
      <c r="I65" s="6" t="str">
        <f aca="false">IF($B65="","",IF(IFERROR(INDEX(2_plantminer!$A$2:$Z$2000,MATCH($B65,INDEX(2_plantminer!$A$2:$Z$2000,0,MATCH("original.search",2_plantminer!$A$1:$Z$1,0)),0),MATCH("domain",2_plantminer!$A$1:$Z$1,0))&amp;"","")="NA","",IFERROR(INDEX(2_plantminer!$A$2:$Z$2000,MATCH($B65,INDEX(2_plantminer!$A$2:$Z$2000,0,MATCH("original.search",2_plantminer!$A$1:$Z$1,0)),0),MATCH("domain",2_plantminer!$A$1:$Z$1,0))&amp;"","")))</f>
        <v/>
      </c>
      <c r="J65" s="6" t="str">
        <f aca="false">IF(OR($B65="",$G65=""),"",IF(ISNUMBER(SEARCH("BR-AM",$G65)),"sim","não"))</f>
        <v/>
      </c>
      <c r="K65" s="6" t="str">
        <f aca="false">IF($E65="","",IF($E65=$A65,"não","sim"))</f>
        <v/>
      </c>
      <c r="L65" s="6" t="str">
        <f aca="false">IF($B65="","indeterminada",IF(COUNTIF(2_plantminer!$A$1:$Z$1,"original.search")=0,"falta o resultado do Plantminer",IF(ISNUMBER(SEARCH("not found",$F65)),"não encontrado → Flora e Funga",IF(AND($C65="",$F65=""),"sem resultado do Plantminer (confira se colou)",IF(ISNUMBER(SEARCH("check",$F65)),"ambíguo → Flora e Funga",IF(AND(ISNUMBER(SEARCH("misspelled",$F65)),ISNUMBER(SEARCH("synonym",$F65))),"grafia corrigida e sinônimo substituído",IF(ISNUMBER(SEARCH("misspelled",$F65)),"grafia corrigida",IF(ISNUMBER(SEARCH("synonym",$F65)),"sinônimo substituído",IF(AND($C65&lt;&gt;"",$G65="",COUNTIF($C65,"* *")&gt;0),"sem ocorrência no resultado → Flora e Funga",IF($J65="não","fora do AM → conferir identificação","OK"))))))))))</f>
        <v>sem resultado do Plantminer (confira se colou)</v>
      </c>
      <c r="M65" s="9"/>
      <c r="N65" s="9"/>
      <c r="O65" s="9"/>
      <c r="P65" s="9"/>
      <c r="Q65" s="9"/>
      <c r="R65" s="6" t="str">
        <f aca="false">IF($M65="","",IF(COUNTIF($M$3:$M$242,$M65)&gt;1,"sim","não"))</f>
        <v/>
      </c>
    </row>
    <row r="66" customFormat="false" ht="15" hidden="false" customHeight="false" outlineLevel="0" collapsed="false">
      <c r="A66" s="6" t="str">
        <f aca="false">1_lista!A65</f>
        <v>Chrysobalanaceae</v>
      </c>
      <c r="B66" s="6" t="str">
        <f aca="false">IF(1_lista!G65="","",1_lista!G65)</f>
        <v>Licania densiflora</v>
      </c>
      <c r="C66" s="6" t="str">
        <f aca="false">IF($B66="","",IF(IFERROR(INDEX(2_plantminer!$A$2:$Z$2000,MATCH($B66,INDEX(2_plantminer!$A$2:$Z$2000,0,MATCH("original.search",2_plantminer!$A$1:$Z$1,0)),0),MATCH("search.str",2_plantminer!$A$1:$Z$1,0))&amp;"","")="NA","",IFERROR(INDEX(2_plantminer!$A$2:$Z$2000,MATCH($B66,INDEX(2_plantminer!$A$2:$Z$2000,0,MATCH("original.search",2_plantminer!$A$1:$Z$1,0)),0),MATCH("search.str",2_plantminer!$A$1:$Z$1,0))&amp;"","")))</f>
        <v/>
      </c>
      <c r="D66" s="6" t="str">
        <f aca="false">IF($B66="","",IF(IFERROR(INDEX(2_plantminer!$A$2:$Z$2000,MATCH($B66,INDEX(2_plantminer!$A$2:$Z$2000,0,MATCH("original.search",2_plantminer!$A$1:$Z$1,0)),0),MATCH("scientific.name",2_plantminer!$A$1:$Z$1,0))&amp;"","")="NA","",IFERROR(INDEX(2_plantminer!$A$2:$Z$2000,MATCH($B66,INDEX(2_plantminer!$A$2:$Z$2000,0,MATCH("original.search",2_plantminer!$A$1:$Z$1,0)),0),MATCH("scientific.name",2_plantminer!$A$1:$Z$1,0))&amp;"","")))</f>
        <v/>
      </c>
      <c r="E66" s="6" t="str">
        <f aca="false">IF($B66="","",IF(IFERROR(INDEX(2_plantminer!$A$2:$Z$2000,MATCH($B66,INDEX(2_plantminer!$A$2:$Z$2000,0,MATCH("original.search",2_plantminer!$A$1:$Z$1,0)),0),MATCH("family",2_plantminer!$A$1:$Z$1,0))&amp;"","")="NA","",IFERROR(INDEX(2_plantminer!$A$2:$Z$2000,MATCH($B66,INDEX(2_plantminer!$A$2:$Z$2000,0,MATCH("original.search",2_plantminer!$A$1:$Z$1,0)),0),MATCH("family",2_plantminer!$A$1:$Z$1,0))&amp;"","")))</f>
        <v/>
      </c>
      <c r="F66" s="6" t="str">
        <f aca="false">IF($B66="","",IF(IFERROR(INDEX(2_plantminer!$A$2:$Z$2000,MATCH($B66,INDEX(2_plantminer!$A$2:$Z$2000,0,MATCH("original.search",2_plantminer!$A$1:$Z$1,0)),0),MATCH("notes",2_plantminer!$A$1:$Z$1,0))&amp;"","")="NA","",IFERROR(INDEX(2_plantminer!$A$2:$Z$2000,MATCH($B66,INDEX(2_plantminer!$A$2:$Z$2000,0,MATCH("original.search",2_plantminer!$A$1:$Z$1,0)),0),MATCH("notes",2_plantminer!$A$1:$Z$1,0))&amp;"","")))</f>
        <v/>
      </c>
      <c r="G66" s="6" t="str">
        <f aca="false">IF($B66="","",IF(IFERROR(INDEX(2_plantminer!$A$2:$Z$2000,MATCH($B66,INDEX(2_plantminer!$A$2:$Z$2000,0,MATCH("original.search",2_plantminer!$A$1:$Z$1,0)),0),MATCH("occurrence",2_plantminer!$A$1:$Z$1,0))&amp;"","")="NA","",IFERROR(INDEX(2_plantminer!$A$2:$Z$2000,MATCH($B66,INDEX(2_plantminer!$A$2:$Z$2000,0,MATCH("original.search",2_plantminer!$A$1:$Z$1,0)),0),MATCH("occurrence",2_plantminer!$A$1:$Z$1,0))&amp;"","")))</f>
        <v/>
      </c>
      <c r="H66" s="6" t="str">
        <f aca="false">IF($B66="","",IF(IFERROR(INDEX(2_plantminer!$A$2:$Z$2000,MATCH($B66,INDEX(2_plantminer!$A$2:$Z$2000,0,MATCH("original.search",2_plantminer!$A$1:$Z$1,0)),0),MATCH("establishment",2_plantminer!$A$1:$Z$1,0))&amp;"","")="NA","",IFERROR(INDEX(2_plantminer!$A$2:$Z$2000,MATCH($B66,INDEX(2_plantminer!$A$2:$Z$2000,0,MATCH("original.search",2_plantminer!$A$1:$Z$1,0)),0),MATCH("establishment",2_plantminer!$A$1:$Z$1,0))&amp;"","")))</f>
        <v/>
      </c>
      <c r="I66" s="6" t="str">
        <f aca="false">IF($B66="","",IF(IFERROR(INDEX(2_plantminer!$A$2:$Z$2000,MATCH($B66,INDEX(2_plantminer!$A$2:$Z$2000,0,MATCH("original.search",2_plantminer!$A$1:$Z$1,0)),0),MATCH("domain",2_plantminer!$A$1:$Z$1,0))&amp;"","")="NA","",IFERROR(INDEX(2_plantminer!$A$2:$Z$2000,MATCH($B66,INDEX(2_plantminer!$A$2:$Z$2000,0,MATCH("original.search",2_plantminer!$A$1:$Z$1,0)),0),MATCH("domain",2_plantminer!$A$1:$Z$1,0))&amp;"","")))</f>
        <v/>
      </c>
      <c r="J66" s="6" t="str">
        <f aca="false">IF(OR($B66="",$G66=""),"",IF(ISNUMBER(SEARCH("BR-AM",$G66)),"sim","não"))</f>
        <v/>
      </c>
      <c r="K66" s="6" t="str">
        <f aca="false">IF($E66="","",IF($E66=$A66,"não","sim"))</f>
        <v/>
      </c>
      <c r="L66" s="6" t="str">
        <f aca="false">IF($B66="","indeterminada",IF(COUNTIF(2_plantminer!$A$1:$Z$1,"original.search")=0,"falta o resultado do Plantminer",IF(ISNUMBER(SEARCH("not found",$F66)),"não encontrado → Flora e Funga",IF(AND($C66="",$F66=""),"sem resultado do Plantminer (confira se colou)",IF(ISNUMBER(SEARCH("check",$F66)),"ambíguo → Flora e Funga",IF(AND(ISNUMBER(SEARCH("misspelled",$F66)),ISNUMBER(SEARCH("synonym",$F66))),"grafia corrigida e sinônimo substituído",IF(ISNUMBER(SEARCH("misspelled",$F66)),"grafia corrigida",IF(ISNUMBER(SEARCH("synonym",$F66)),"sinônimo substituído",IF(AND($C66&lt;&gt;"",$G66="",COUNTIF($C66,"* *")&gt;0),"sem ocorrência no resultado → Flora e Funga",IF($J66="não","fora do AM → conferir identificação","OK"))))))))))</f>
        <v>sem resultado do Plantminer (confira se colou)</v>
      </c>
      <c r="M66" s="9"/>
      <c r="N66" s="9"/>
      <c r="O66" s="9"/>
      <c r="P66" s="9"/>
      <c r="Q66" s="9"/>
      <c r="R66" s="6" t="str">
        <f aca="false">IF($M66="","",IF(COUNTIF($M$3:$M$242,$M66)&gt;1,"sim","não"))</f>
        <v/>
      </c>
    </row>
    <row r="67" customFormat="false" ht="15" hidden="false" customHeight="false" outlineLevel="0" collapsed="false">
      <c r="A67" s="6" t="str">
        <f aca="false">1_lista!A66</f>
        <v>Chrysobalanaceae</v>
      </c>
      <c r="B67" s="6" t="str">
        <f aca="false">IF(1_lista!G66="","",1_lista!G66)</f>
        <v>Licania heteromorpha</v>
      </c>
      <c r="C67" s="6" t="str">
        <f aca="false">IF($B67="","",IF(IFERROR(INDEX(2_plantminer!$A$2:$Z$2000,MATCH($B67,INDEX(2_plantminer!$A$2:$Z$2000,0,MATCH("original.search",2_plantminer!$A$1:$Z$1,0)),0),MATCH("search.str",2_plantminer!$A$1:$Z$1,0))&amp;"","")="NA","",IFERROR(INDEX(2_plantminer!$A$2:$Z$2000,MATCH($B67,INDEX(2_plantminer!$A$2:$Z$2000,0,MATCH("original.search",2_plantminer!$A$1:$Z$1,0)),0),MATCH("search.str",2_plantminer!$A$1:$Z$1,0))&amp;"","")))</f>
        <v/>
      </c>
      <c r="D67" s="6" t="str">
        <f aca="false">IF($B67="","",IF(IFERROR(INDEX(2_plantminer!$A$2:$Z$2000,MATCH($B67,INDEX(2_plantminer!$A$2:$Z$2000,0,MATCH("original.search",2_plantminer!$A$1:$Z$1,0)),0),MATCH("scientific.name",2_plantminer!$A$1:$Z$1,0))&amp;"","")="NA","",IFERROR(INDEX(2_plantminer!$A$2:$Z$2000,MATCH($B67,INDEX(2_plantminer!$A$2:$Z$2000,0,MATCH("original.search",2_plantminer!$A$1:$Z$1,0)),0),MATCH("scientific.name",2_plantminer!$A$1:$Z$1,0))&amp;"","")))</f>
        <v/>
      </c>
      <c r="E67" s="6" t="str">
        <f aca="false">IF($B67="","",IF(IFERROR(INDEX(2_plantminer!$A$2:$Z$2000,MATCH($B67,INDEX(2_plantminer!$A$2:$Z$2000,0,MATCH("original.search",2_plantminer!$A$1:$Z$1,0)),0),MATCH("family",2_plantminer!$A$1:$Z$1,0))&amp;"","")="NA","",IFERROR(INDEX(2_plantminer!$A$2:$Z$2000,MATCH($B67,INDEX(2_plantminer!$A$2:$Z$2000,0,MATCH("original.search",2_plantminer!$A$1:$Z$1,0)),0),MATCH("family",2_plantminer!$A$1:$Z$1,0))&amp;"","")))</f>
        <v/>
      </c>
      <c r="F67" s="6" t="str">
        <f aca="false">IF($B67="","",IF(IFERROR(INDEX(2_plantminer!$A$2:$Z$2000,MATCH($B67,INDEX(2_plantminer!$A$2:$Z$2000,0,MATCH("original.search",2_plantminer!$A$1:$Z$1,0)),0),MATCH("notes",2_plantminer!$A$1:$Z$1,0))&amp;"","")="NA","",IFERROR(INDEX(2_plantminer!$A$2:$Z$2000,MATCH($B67,INDEX(2_plantminer!$A$2:$Z$2000,0,MATCH("original.search",2_plantminer!$A$1:$Z$1,0)),0),MATCH("notes",2_plantminer!$A$1:$Z$1,0))&amp;"","")))</f>
        <v/>
      </c>
      <c r="G67" s="6" t="str">
        <f aca="false">IF($B67="","",IF(IFERROR(INDEX(2_plantminer!$A$2:$Z$2000,MATCH($B67,INDEX(2_plantminer!$A$2:$Z$2000,0,MATCH("original.search",2_plantminer!$A$1:$Z$1,0)),0),MATCH("occurrence",2_plantminer!$A$1:$Z$1,0))&amp;"","")="NA","",IFERROR(INDEX(2_plantminer!$A$2:$Z$2000,MATCH($B67,INDEX(2_plantminer!$A$2:$Z$2000,0,MATCH("original.search",2_plantminer!$A$1:$Z$1,0)),0),MATCH("occurrence",2_plantminer!$A$1:$Z$1,0))&amp;"","")))</f>
        <v/>
      </c>
      <c r="H67" s="6" t="str">
        <f aca="false">IF($B67="","",IF(IFERROR(INDEX(2_plantminer!$A$2:$Z$2000,MATCH($B67,INDEX(2_plantminer!$A$2:$Z$2000,0,MATCH("original.search",2_plantminer!$A$1:$Z$1,0)),0),MATCH("establishment",2_plantminer!$A$1:$Z$1,0))&amp;"","")="NA","",IFERROR(INDEX(2_plantminer!$A$2:$Z$2000,MATCH($B67,INDEX(2_plantminer!$A$2:$Z$2000,0,MATCH("original.search",2_plantminer!$A$1:$Z$1,0)),0),MATCH("establishment",2_plantminer!$A$1:$Z$1,0))&amp;"","")))</f>
        <v/>
      </c>
      <c r="I67" s="6" t="str">
        <f aca="false">IF($B67="","",IF(IFERROR(INDEX(2_plantminer!$A$2:$Z$2000,MATCH($B67,INDEX(2_plantminer!$A$2:$Z$2000,0,MATCH("original.search",2_plantminer!$A$1:$Z$1,0)),0),MATCH("domain",2_plantminer!$A$1:$Z$1,0))&amp;"","")="NA","",IFERROR(INDEX(2_plantminer!$A$2:$Z$2000,MATCH($B67,INDEX(2_plantminer!$A$2:$Z$2000,0,MATCH("original.search",2_plantminer!$A$1:$Z$1,0)),0),MATCH("domain",2_plantminer!$A$1:$Z$1,0))&amp;"","")))</f>
        <v/>
      </c>
      <c r="J67" s="6" t="str">
        <f aca="false">IF(OR($B67="",$G67=""),"",IF(ISNUMBER(SEARCH("BR-AM",$G67)),"sim","não"))</f>
        <v/>
      </c>
      <c r="K67" s="6" t="str">
        <f aca="false">IF($E67="","",IF($E67=$A67,"não","sim"))</f>
        <v/>
      </c>
      <c r="L67" s="6" t="str">
        <f aca="false">IF($B67="","indeterminada",IF(COUNTIF(2_plantminer!$A$1:$Z$1,"original.search")=0,"falta o resultado do Plantminer",IF(ISNUMBER(SEARCH("not found",$F67)),"não encontrado → Flora e Funga",IF(AND($C67="",$F67=""),"sem resultado do Plantminer (confira se colou)",IF(ISNUMBER(SEARCH("check",$F67)),"ambíguo → Flora e Funga",IF(AND(ISNUMBER(SEARCH("misspelled",$F67)),ISNUMBER(SEARCH("synonym",$F67))),"grafia corrigida e sinônimo substituído",IF(ISNUMBER(SEARCH("misspelled",$F67)),"grafia corrigida",IF(ISNUMBER(SEARCH("synonym",$F67)),"sinônimo substituído",IF(AND($C67&lt;&gt;"",$G67="",COUNTIF($C67,"* *")&gt;0),"sem ocorrência no resultado → Flora e Funga",IF($J67="não","fora do AM → conferir identificação","OK"))))))))))</f>
        <v>sem resultado do Plantminer (confira se colou)</v>
      </c>
      <c r="M67" s="9"/>
      <c r="N67" s="9"/>
      <c r="O67" s="9"/>
      <c r="P67" s="9"/>
      <c r="Q67" s="9"/>
      <c r="R67" s="6" t="str">
        <f aca="false">IF($M67="","",IF(COUNTIF($M$3:$M$242,$M67)&gt;1,"sim","não"))</f>
        <v/>
      </c>
    </row>
    <row r="68" customFormat="false" ht="15" hidden="false" customHeight="false" outlineLevel="0" collapsed="false">
      <c r="A68" s="6" t="str">
        <f aca="false">1_lista!A67</f>
        <v>Chrysobalanaceae</v>
      </c>
      <c r="B68" s="6" t="str">
        <f aca="false">IF(1_lista!G67="","",1_lista!G67)</f>
        <v>Licania longistyla</v>
      </c>
      <c r="C68" s="6" t="str">
        <f aca="false">IF($B68="","",IF(IFERROR(INDEX(2_plantminer!$A$2:$Z$2000,MATCH($B68,INDEX(2_plantminer!$A$2:$Z$2000,0,MATCH("original.search",2_plantminer!$A$1:$Z$1,0)),0),MATCH("search.str",2_plantminer!$A$1:$Z$1,0))&amp;"","")="NA","",IFERROR(INDEX(2_plantminer!$A$2:$Z$2000,MATCH($B68,INDEX(2_plantminer!$A$2:$Z$2000,0,MATCH("original.search",2_plantminer!$A$1:$Z$1,0)),0),MATCH("search.str",2_plantminer!$A$1:$Z$1,0))&amp;"","")))</f>
        <v/>
      </c>
      <c r="D68" s="6" t="str">
        <f aca="false">IF($B68="","",IF(IFERROR(INDEX(2_plantminer!$A$2:$Z$2000,MATCH($B68,INDEX(2_plantminer!$A$2:$Z$2000,0,MATCH("original.search",2_plantminer!$A$1:$Z$1,0)),0),MATCH("scientific.name",2_plantminer!$A$1:$Z$1,0))&amp;"","")="NA","",IFERROR(INDEX(2_plantminer!$A$2:$Z$2000,MATCH($B68,INDEX(2_plantminer!$A$2:$Z$2000,0,MATCH("original.search",2_plantminer!$A$1:$Z$1,0)),0),MATCH("scientific.name",2_plantminer!$A$1:$Z$1,0))&amp;"","")))</f>
        <v/>
      </c>
      <c r="E68" s="6" t="str">
        <f aca="false">IF($B68="","",IF(IFERROR(INDEX(2_plantminer!$A$2:$Z$2000,MATCH($B68,INDEX(2_plantminer!$A$2:$Z$2000,0,MATCH("original.search",2_plantminer!$A$1:$Z$1,0)),0),MATCH("family",2_plantminer!$A$1:$Z$1,0))&amp;"","")="NA","",IFERROR(INDEX(2_plantminer!$A$2:$Z$2000,MATCH($B68,INDEX(2_plantminer!$A$2:$Z$2000,0,MATCH("original.search",2_plantminer!$A$1:$Z$1,0)),0),MATCH("family",2_plantminer!$A$1:$Z$1,0))&amp;"","")))</f>
        <v/>
      </c>
      <c r="F68" s="6" t="str">
        <f aca="false">IF($B68="","",IF(IFERROR(INDEX(2_plantminer!$A$2:$Z$2000,MATCH($B68,INDEX(2_plantminer!$A$2:$Z$2000,0,MATCH("original.search",2_plantminer!$A$1:$Z$1,0)),0),MATCH("notes",2_plantminer!$A$1:$Z$1,0))&amp;"","")="NA","",IFERROR(INDEX(2_plantminer!$A$2:$Z$2000,MATCH($B68,INDEX(2_plantminer!$A$2:$Z$2000,0,MATCH("original.search",2_plantminer!$A$1:$Z$1,0)),0),MATCH("notes",2_plantminer!$A$1:$Z$1,0))&amp;"","")))</f>
        <v/>
      </c>
      <c r="G68" s="6" t="str">
        <f aca="false">IF($B68="","",IF(IFERROR(INDEX(2_plantminer!$A$2:$Z$2000,MATCH($B68,INDEX(2_plantminer!$A$2:$Z$2000,0,MATCH("original.search",2_plantminer!$A$1:$Z$1,0)),0),MATCH("occurrence",2_plantminer!$A$1:$Z$1,0))&amp;"","")="NA","",IFERROR(INDEX(2_plantminer!$A$2:$Z$2000,MATCH($B68,INDEX(2_plantminer!$A$2:$Z$2000,0,MATCH("original.search",2_plantminer!$A$1:$Z$1,0)),0),MATCH("occurrence",2_plantminer!$A$1:$Z$1,0))&amp;"","")))</f>
        <v/>
      </c>
      <c r="H68" s="6" t="str">
        <f aca="false">IF($B68="","",IF(IFERROR(INDEX(2_plantminer!$A$2:$Z$2000,MATCH($B68,INDEX(2_plantminer!$A$2:$Z$2000,0,MATCH("original.search",2_plantminer!$A$1:$Z$1,0)),0),MATCH("establishment",2_plantminer!$A$1:$Z$1,0))&amp;"","")="NA","",IFERROR(INDEX(2_plantminer!$A$2:$Z$2000,MATCH($B68,INDEX(2_plantminer!$A$2:$Z$2000,0,MATCH("original.search",2_plantminer!$A$1:$Z$1,0)),0),MATCH("establishment",2_plantminer!$A$1:$Z$1,0))&amp;"","")))</f>
        <v/>
      </c>
      <c r="I68" s="6" t="str">
        <f aca="false">IF($B68="","",IF(IFERROR(INDEX(2_plantminer!$A$2:$Z$2000,MATCH($B68,INDEX(2_plantminer!$A$2:$Z$2000,0,MATCH("original.search",2_plantminer!$A$1:$Z$1,0)),0),MATCH("domain",2_plantminer!$A$1:$Z$1,0))&amp;"","")="NA","",IFERROR(INDEX(2_plantminer!$A$2:$Z$2000,MATCH($B68,INDEX(2_plantminer!$A$2:$Z$2000,0,MATCH("original.search",2_plantminer!$A$1:$Z$1,0)),0),MATCH("domain",2_plantminer!$A$1:$Z$1,0))&amp;"","")))</f>
        <v/>
      </c>
      <c r="J68" s="6" t="str">
        <f aca="false">IF(OR($B68="",$G68=""),"",IF(ISNUMBER(SEARCH("BR-AM",$G68)),"sim","não"))</f>
        <v/>
      </c>
      <c r="K68" s="6" t="str">
        <f aca="false">IF($E68="","",IF($E68=$A68,"não","sim"))</f>
        <v/>
      </c>
      <c r="L68" s="6" t="str">
        <f aca="false">IF($B68="","indeterminada",IF(COUNTIF(2_plantminer!$A$1:$Z$1,"original.search")=0,"falta o resultado do Plantminer",IF(ISNUMBER(SEARCH("not found",$F68)),"não encontrado → Flora e Funga",IF(AND($C68="",$F68=""),"sem resultado do Plantminer (confira se colou)",IF(ISNUMBER(SEARCH("check",$F68)),"ambíguo → Flora e Funga",IF(AND(ISNUMBER(SEARCH("misspelled",$F68)),ISNUMBER(SEARCH("synonym",$F68))),"grafia corrigida e sinônimo substituído",IF(ISNUMBER(SEARCH("misspelled",$F68)),"grafia corrigida",IF(ISNUMBER(SEARCH("synonym",$F68)),"sinônimo substituído",IF(AND($C68&lt;&gt;"",$G68="",COUNTIF($C68,"* *")&gt;0),"sem ocorrência no resultado → Flora e Funga",IF($J68="não","fora do AM → conferir identificação","OK"))))))))))</f>
        <v>sem resultado do Plantminer (confira se colou)</v>
      </c>
      <c r="M68" s="9"/>
      <c r="N68" s="9"/>
      <c r="O68" s="9"/>
      <c r="P68" s="9"/>
      <c r="Q68" s="9"/>
      <c r="R68" s="6" t="str">
        <f aca="false">IF($M68="","",IF(COUNTIF($M$3:$M$242,$M68)&gt;1,"sim","não"))</f>
        <v/>
      </c>
    </row>
    <row r="69" customFormat="false" ht="15" hidden="false" customHeight="false" outlineLevel="0" collapsed="false">
      <c r="A69" s="6" t="str">
        <f aca="false">1_lista!A68</f>
        <v>Chrysobalanaceae</v>
      </c>
      <c r="B69" s="6" t="str">
        <f aca="false">IF(1_lista!G68="","",1_lista!G68)</f>
        <v>Licania micrantha</v>
      </c>
      <c r="C69" s="6" t="str">
        <f aca="false">IF($B69="","",IF(IFERROR(INDEX(2_plantminer!$A$2:$Z$2000,MATCH($B69,INDEX(2_plantminer!$A$2:$Z$2000,0,MATCH("original.search",2_plantminer!$A$1:$Z$1,0)),0),MATCH("search.str",2_plantminer!$A$1:$Z$1,0))&amp;"","")="NA","",IFERROR(INDEX(2_plantminer!$A$2:$Z$2000,MATCH($B69,INDEX(2_plantminer!$A$2:$Z$2000,0,MATCH("original.search",2_plantminer!$A$1:$Z$1,0)),0),MATCH("search.str",2_plantminer!$A$1:$Z$1,0))&amp;"","")))</f>
        <v/>
      </c>
      <c r="D69" s="6" t="str">
        <f aca="false">IF($B69="","",IF(IFERROR(INDEX(2_plantminer!$A$2:$Z$2000,MATCH($B69,INDEX(2_plantminer!$A$2:$Z$2000,0,MATCH("original.search",2_plantminer!$A$1:$Z$1,0)),0),MATCH("scientific.name",2_plantminer!$A$1:$Z$1,0))&amp;"","")="NA","",IFERROR(INDEX(2_plantminer!$A$2:$Z$2000,MATCH($B69,INDEX(2_plantminer!$A$2:$Z$2000,0,MATCH("original.search",2_plantminer!$A$1:$Z$1,0)),0),MATCH("scientific.name",2_plantminer!$A$1:$Z$1,0))&amp;"","")))</f>
        <v/>
      </c>
      <c r="E69" s="6" t="str">
        <f aca="false">IF($B69="","",IF(IFERROR(INDEX(2_plantminer!$A$2:$Z$2000,MATCH($B69,INDEX(2_plantminer!$A$2:$Z$2000,0,MATCH("original.search",2_plantminer!$A$1:$Z$1,0)),0),MATCH("family",2_plantminer!$A$1:$Z$1,0))&amp;"","")="NA","",IFERROR(INDEX(2_plantminer!$A$2:$Z$2000,MATCH($B69,INDEX(2_plantminer!$A$2:$Z$2000,0,MATCH("original.search",2_plantminer!$A$1:$Z$1,0)),0),MATCH("family",2_plantminer!$A$1:$Z$1,0))&amp;"","")))</f>
        <v/>
      </c>
      <c r="F69" s="6" t="str">
        <f aca="false">IF($B69="","",IF(IFERROR(INDEX(2_plantminer!$A$2:$Z$2000,MATCH($B69,INDEX(2_plantminer!$A$2:$Z$2000,0,MATCH("original.search",2_plantminer!$A$1:$Z$1,0)),0),MATCH("notes",2_plantminer!$A$1:$Z$1,0))&amp;"","")="NA","",IFERROR(INDEX(2_plantminer!$A$2:$Z$2000,MATCH($B69,INDEX(2_plantminer!$A$2:$Z$2000,0,MATCH("original.search",2_plantminer!$A$1:$Z$1,0)),0),MATCH("notes",2_plantminer!$A$1:$Z$1,0))&amp;"","")))</f>
        <v/>
      </c>
      <c r="G69" s="6" t="str">
        <f aca="false">IF($B69="","",IF(IFERROR(INDEX(2_plantminer!$A$2:$Z$2000,MATCH($B69,INDEX(2_plantminer!$A$2:$Z$2000,0,MATCH("original.search",2_plantminer!$A$1:$Z$1,0)),0),MATCH("occurrence",2_plantminer!$A$1:$Z$1,0))&amp;"","")="NA","",IFERROR(INDEX(2_plantminer!$A$2:$Z$2000,MATCH($B69,INDEX(2_plantminer!$A$2:$Z$2000,0,MATCH("original.search",2_plantminer!$A$1:$Z$1,0)),0),MATCH("occurrence",2_plantminer!$A$1:$Z$1,0))&amp;"","")))</f>
        <v/>
      </c>
      <c r="H69" s="6" t="str">
        <f aca="false">IF($B69="","",IF(IFERROR(INDEX(2_plantminer!$A$2:$Z$2000,MATCH($B69,INDEX(2_plantminer!$A$2:$Z$2000,0,MATCH("original.search",2_plantminer!$A$1:$Z$1,0)),0),MATCH("establishment",2_plantminer!$A$1:$Z$1,0))&amp;"","")="NA","",IFERROR(INDEX(2_plantminer!$A$2:$Z$2000,MATCH($B69,INDEX(2_plantminer!$A$2:$Z$2000,0,MATCH("original.search",2_plantminer!$A$1:$Z$1,0)),0),MATCH("establishment",2_plantminer!$A$1:$Z$1,0))&amp;"","")))</f>
        <v/>
      </c>
      <c r="I69" s="6" t="str">
        <f aca="false">IF($B69="","",IF(IFERROR(INDEX(2_plantminer!$A$2:$Z$2000,MATCH($B69,INDEX(2_plantminer!$A$2:$Z$2000,0,MATCH("original.search",2_plantminer!$A$1:$Z$1,0)),0),MATCH("domain",2_plantminer!$A$1:$Z$1,0))&amp;"","")="NA","",IFERROR(INDEX(2_plantminer!$A$2:$Z$2000,MATCH($B69,INDEX(2_plantminer!$A$2:$Z$2000,0,MATCH("original.search",2_plantminer!$A$1:$Z$1,0)),0),MATCH("domain",2_plantminer!$A$1:$Z$1,0))&amp;"","")))</f>
        <v/>
      </c>
      <c r="J69" s="6" t="str">
        <f aca="false">IF(OR($B69="",$G69=""),"",IF(ISNUMBER(SEARCH("BR-AM",$G69)),"sim","não"))</f>
        <v/>
      </c>
      <c r="K69" s="6" t="str">
        <f aca="false">IF($E69="","",IF($E69=$A69,"não","sim"))</f>
        <v/>
      </c>
      <c r="L69" s="6" t="str">
        <f aca="false">IF($B69="","indeterminada",IF(COUNTIF(2_plantminer!$A$1:$Z$1,"original.search")=0,"falta o resultado do Plantminer",IF(ISNUMBER(SEARCH("not found",$F69)),"não encontrado → Flora e Funga",IF(AND($C69="",$F69=""),"sem resultado do Plantminer (confira se colou)",IF(ISNUMBER(SEARCH("check",$F69)),"ambíguo → Flora e Funga",IF(AND(ISNUMBER(SEARCH("misspelled",$F69)),ISNUMBER(SEARCH("synonym",$F69))),"grafia corrigida e sinônimo substituído",IF(ISNUMBER(SEARCH("misspelled",$F69)),"grafia corrigida",IF(ISNUMBER(SEARCH("synonym",$F69)),"sinônimo substituído",IF(AND($C69&lt;&gt;"",$G69="",COUNTIF($C69,"* *")&gt;0),"sem ocorrência no resultado → Flora e Funga",IF($J69="não","fora do AM → conferir identificação","OK"))))))))))</f>
        <v>sem resultado do Plantminer (confira se colou)</v>
      </c>
      <c r="M69" s="9"/>
      <c r="N69" s="9"/>
      <c r="O69" s="9"/>
      <c r="P69" s="9"/>
      <c r="Q69" s="9"/>
      <c r="R69" s="6" t="str">
        <f aca="false">IF($M69="","",IF(COUNTIF($M$3:$M$242,$M69)&gt;1,"sim","não"))</f>
        <v/>
      </c>
    </row>
    <row r="70" customFormat="false" ht="15" hidden="false" customHeight="false" outlineLevel="0" collapsed="false">
      <c r="A70" s="6" t="str">
        <f aca="false">1_lista!A69</f>
        <v>Chrysobalanaceae</v>
      </c>
      <c r="B70" s="6" t="str">
        <f aca="false">IF(1_lista!G69="","",1_lista!G69)</f>
        <v>Licania oblongifolia</v>
      </c>
      <c r="C70" s="6" t="str">
        <f aca="false">IF($B70="","",IF(IFERROR(INDEX(2_plantminer!$A$2:$Z$2000,MATCH($B70,INDEX(2_plantminer!$A$2:$Z$2000,0,MATCH("original.search",2_plantminer!$A$1:$Z$1,0)),0),MATCH("search.str",2_plantminer!$A$1:$Z$1,0))&amp;"","")="NA","",IFERROR(INDEX(2_plantminer!$A$2:$Z$2000,MATCH($B70,INDEX(2_plantminer!$A$2:$Z$2000,0,MATCH("original.search",2_plantminer!$A$1:$Z$1,0)),0),MATCH("search.str",2_plantminer!$A$1:$Z$1,0))&amp;"","")))</f>
        <v/>
      </c>
      <c r="D70" s="6" t="str">
        <f aca="false">IF($B70="","",IF(IFERROR(INDEX(2_plantminer!$A$2:$Z$2000,MATCH($B70,INDEX(2_plantminer!$A$2:$Z$2000,0,MATCH("original.search",2_plantminer!$A$1:$Z$1,0)),0),MATCH("scientific.name",2_plantminer!$A$1:$Z$1,0))&amp;"","")="NA","",IFERROR(INDEX(2_plantminer!$A$2:$Z$2000,MATCH($B70,INDEX(2_plantminer!$A$2:$Z$2000,0,MATCH("original.search",2_plantminer!$A$1:$Z$1,0)),0),MATCH("scientific.name",2_plantminer!$A$1:$Z$1,0))&amp;"","")))</f>
        <v/>
      </c>
      <c r="E70" s="6" t="str">
        <f aca="false">IF($B70="","",IF(IFERROR(INDEX(2_plantminer!$A$2:$Z$2000,MATCH($B70,INDEX(2_plantminer!$A$2:$Z$2000,0,MATCH("original.search",2_plantminer!$A$1:$Z$1,0)),0),MATCH("family",2_plantminer!$A$1:$Z$1,0))&amp;"","")="NA","",IFERROR(INDEX(2_plantminer!$A$2:$Z$2000,MATCH($B70,INDEX(2_plantminer!$A$2:$Z$2000,0,MATCH("original.search",2_plantminer!$A$1:$Z$1,0)),0),MATCH("family",2_plantminer!$A$1:$Z$1,0))&amp;"","")))</f>
        <v/>
      </c>
      <c r="F70" s="6" t="str">
        <f aca="false">IF($B70="","",IF(IFERROR(INDEX(2_plantminer!$A$2:$Z$2000,MATCH($B70,INDEX(2_plantminer!$A$2:$Z$2000,0,MATCH("original.search",2_plantminer!$A$1:$Z$1,0)),0),MATCH("notes",2_plantminer!$A$1:$Z$1,0))&amp;"","")="NA","",IFERROR(INDEX(2_plantminer!$A$2:$Z$2000,MATCH($B70,INDEX(2_plantminer!$A$2:$Z$2000,0,MATCH("original.search",2_plantminer!$A$1:$Z$1,0)),0),MATCH("notes",2_plantminer!$A$1:$Z$1,0))&amp;"","")))</f>
        <v/>
      </c>
      <c r="G70" s="6" t="str">
        <f aca="false">IF($B70="","",IF(IFERROR(INDEX(2_plantminer!$A$2:$Z$2000,MATCH($B70,INDEX(2_plantminer!$A$2:$Z$2000,0,MATCH("original.search",2_plantminer!$A$1:$Z$1,0)),0),MATCH("occurrence",2_plantminer!$A$1:$Z$1,0))&amp;"","")="NA","",IFERROR(INDEX(2_plantminer!$A$2:$Z$2000,MATCH($B70,INDEX(2_plantminer!$A$2:$Z$2000,0,MATCH("original.search",2_plantminer!$A$1:$Z$1,0)),0),MATCH("occurrence",2_plantminer!$A$1:$Z$1,0))&amp;"","")))</f>
        <v/>
      </c>
      <c r="H70" s="6" t="str">
        <f aca="false">IF($B70="","",IF(IFERROR(INDEX(2_plantminer!$A$2:$Z$2000,MATCH($B70,INDEX(2_plantminer!$A$2:$Z$2000,0,MATCH("original.search",2_plantminer!$A$1:$Z$1,0)),0),MATCH("establishment",2_plantminer!$A$1:$Z$1,0))&amp;"","")="NA","",IFERROR(INDEX(2_plantminer!$A$2:$Z$2000,MATCH($B70,INDEX(2_plantminer!$A$2:$Z$2000,0,MATCH("original.search",2_plantminer!$A$1:$Z$1,0)),0),MATCH("establishment",2_plantminer!$A$1:$Z$1,0))&amp;"","")))</f>
        <v/>
      </c>
      <c r="I70" s="6" t="str">
        <f aca="false">IF($B70="","",IF(IFERROR(INDEX(2_plantminer!$A$2:$Z$2000,MATCH($B70,INDEX(2_plantminer!$A$2:$Z$2000,0,MATCH("original.search",2_plantminer!$A$1:$Z$1,0)),0),MATCH("domain",2_plantminer!$A$1:$Z$1,0))&amp;"","")="NA","",IFERROR(INDEX(2_plantminer!$A$2:$Z$2000,MATCH($B70,INDEX(2_plantminer!$A$2:$Z$2000,0,MATCH("original.search",2_plantminer!$A$1:$Z$1,0)),0),MATCH("domain",2_plantminer!$A$1:$Z$1,0))&amp;"","")))</f>
        <v/>
      </c>
      <c r="J70" s="6" t="str">
        <f aca="false">IF(OR($B70="",$G70=""),"",IF(ISNUMBER(SEARCH("BR-AM",$G70)),"sim","não"))</f>
        <v/>
      </c>
      <c r="K70" s="6" t="str">
        <f aca="false">IF($E70="","",IF($E70=$A70,"não","sim"))</f>
        <v/>
      </c>
      <c r="L70" s="6" t="str">
        <f aca="false">IF($B70="","indeterminada",IF(COUNTIF(2_plantminer!$A$1:$Z$1,"original.search")=0,"falta o resultado do Plantminer",IF(ISNUMBER(SEARCH("not found",$F70)),"não encontrado → Flora e Funga",IF(AND($C70="",$F70=""),"sem resultado do Plantminer (confira se colou)",IF(ISNUMBER(SEARCH("check",$F70)),"ambíguo → Flora e Funga",IF(AND(ISNUMBER(SEARCH("misspelled",$F70)),ISNUMBER(SEARCH("synonym",$F70))),"grafia corrigida e sinônimo substituído",IF(ISNUMBER(SEARCH("misspelled",$F70)),"grafia corrigida",IF(ISNUMBER(SEARCH("synonym",$F70)),"sinônimo substituído",IF(AND($C70&lt;&gt;"",$G70="",COUNTIF($C70,"* *")&gt;0),"sem ocorrência no resultado → Flora e Funga",IF($J70="não","fora do AM → conferir identificação","OK"))))))))))</f>
        <v>sem resultado do Plantminer (confira se colou)</v>
      </c>
      <c r="M70" s="9"/>
      <c r="N70" s="9"/>
      <c r="O70" s="9"/>
      <c r="P70" s="9"/>
      <c r="Q70" s="9"/>
      <c r="R70" s="6" t="str">
        <f aca="false">IF($M70="","",IF(COUNTIF($M$3:$M$242,$M70)&gt;1,"sim","não"))</f>
        <v/>
      </c>
    </row>
    <row r="71" customFormat="false" ht="15" hidden="false" customHeight="false" outlineLevel="0" collapsed="false">
      <c r="A71" s="6" t="str">
        <f aca="false">1_lista!A70</f>
        <v>Chrysobalanaceae</v>
      </c>
      <c r="B71" s="6" t="str">
        <f aca="false">IF(1_lista!G70="","",1_lista!G70)</f>
        <v>Licania octandra</v>
      </c>
      <c r="C71" s="6" t="str">
        <f aca="false">IF($B71="","",IF(IFERROR(INDEX(2_plantminer!$A$2:$Z$2000,MATCH($B71,INDEX(2_plantminer!$A$2:$Z$2000,0,MATCH("original.search",2_plantminer!$A$1:$Z$1,0)),0),MATCH("search.str",2_plantminer!$A$1:$Z$1,0))&amp;"","")="NA","",IFERROR(INDEX(2_plantminer!$A$2:$Z$2000,MATCH($B71,INDEX(2_plantminer!$A$2:$Z$2000,0,MATCH("original.search",2_plantminer!$A$1:$Z$1,0)),0),MATCH("search.str",2_plantminer!$A$1:$Z$1,0))&amp;"","")))</f>
        <v/>
      </c>
      <c r="D71" s="6" t="str">
        <f aca="false">IF($B71="","",IF(IFERROR(INDEX(2_plantminer!$A$2:$Z$2000,MATCH($B71,INDEX(2_plantminer!$A$2:$Z$2000,0,MATCH("original.search",2_plantminer!$A$1:$Z$1,0)),0),MATCH("scientific.name",2_plantminer!$A$1:$Z$1,0))&amp;"","")="NA","",IFERROR(INDEX(2_plantminer!$A$2:$Z$2000,MATCH($B71,INDEX(2_plantminer!$A$2:$Z$2000,0,MATCH("original.search",2_plantminer!$A$1:$Z$1,0)),0),MATCH("scientific.name",2_plantminer!$A$1:$Z$1,0))&amp;"","")))</f>
        <v/>
      </c>
      <c r="E71" s="6" t="str">
        <f aca="false">IF($B71="","",IF(IFERROR(INDEX(2_plantminer!$A$2:$Z$2000,MATCH($B71,INDEX(2_plantminer!$A$2:$Z$2000,0,MATCH("original.search",2_plantminer!$A$1:$Z$1,0)),0),MATCH("family",2_plantminer!$A$1:$Z$1,0))&amp;"","")="NA","",IFERROR(INDEX(2_plantminer!$A$2:$Z$2000,MATCH($B71,INDEX(2_plantminer!$A$2:$Z$2000,0,MATCH("original.search",2_plantminer!$A$1:$Z$1,0)),0),MATCH("family",2_plantminer!$A$1:$Z$1,0))&amp;"","")))</f>
        <v/>
      </c>
      <c r="F71" s="6" t="str">
        <f aca="false">IF($B71="","",IF(IFERROR(INDEX(2_plantminer!$A$2:$Z$2000,MATCH($B71,INDEX(2_plantminer!$A$2:$Z$2000,0,MATCH("original.search",2_plantminer!$A$1:$Z$1,0)),0),MATCH("notes",2_plantminer!$A$1:$Z$1,0))&amp;"","")="NA","",IFERROR(INDEX(2_plantminer!$A$2:$Z$2000,MATCH($B71,INDEX(2_plantminer!$A$2:$Z$2000,0,MATCH("original.search",2_plantminer!$A$1:$Z$1,0)),0),MATCH("notes",2_plantminer!$A$1:$Z$1,0))&amp;"","")))</f>
        <v/>
      </c>
      <c r="G71" s="6" t="str">
        <f aca="false">IF($B71="","",IF(IFERROR(INDEX(2_plantminer!$A$2:$Z$2000,MATCH($B71,INDEX(2_plantminer!$A$2:$Z$2000,0,MATCH("original.search",2_plantminer!$A$1:$Z$1,0)),0),MATCH("occurrence",2_plantminer!$A$1:$Z$1,0))&amp;"","")="NA","",IFERROR(INDEX(2_plantminer!$A$2:$Z$2000,MATCH($B71,INDEX(2_plantminer!$A$2:$Z$2000,0,MATCH("original.search",2_plantminer!$A$1:$Z$1,0)),0),MATCH("occurrence",2_plantminer!$A$1:$Z$1,0))&amp;"","")))</f>
        <v/>
      </c>
      <c r="H71" s="6" t="str">
        <f aca="false">IF($B71="","",IF(IFERROR(INDEX(2_plantminer!$A$2:$Z$2000,MATCH($B71,INDEX(2_plantminer!$A$2:$Z$2000,0,MATCH("original.search",2_plantminer!$A$1:$Z$1,0)),0),MATCH("establishment",2_plantminer!$A$1:$Z$1,0))&amp;"","")="NA","",IFERROR(INDEX(2_plantminer!$A$2:$Z$2000,MATCH($B71,INDEX(2_plantminer!$A$2:$Z$2000,0,MATCH("original.search",2_plantminer!$A$1:$Z$1,0)),0),MATCH("establishment",2_plantminer!$A$1:$Z$1,0))&amp;"","")))</f>
        <v/>
      </c>
      <c r="I71" s="6" t="str">
        <f aca="false">IF($B71="","",IF(IFERROR(INDEX(2_plantminer!$A$2:$Z$2000,MATCH($B71,INDEX(2_plantminer!$A$2:$Z$2000,0,MATCH("original.search",2_plantminer!$A$1:$Z$1,0)),0),MATCH("domain",2_plantminer!$A$1:$Z$1,0))&amp;"","")="NA","",IFERROR(INDEX(2_plantminer!$A$2:$Z$2000,MATCH($B71,INDEX(2_plantminer!$A$2:$Z$2000,0,MATCH("original.search",2_plantminer!$A$1:$Z$1,0)),0),MATCH("domain",2_plantminer!$A$1:$Z$1,0))&amp;"","")))</f>
        <v/>
      </c>
      <c r="J71" s="6" t="str">
        <f aca="false">IF(OR($B71="",$G71=""),"",IF(ISNUMBER(SEARCH("BR-AM",$G71)),"sim","não"))</f>
        <v/>
      </c>
      <c r="K71" s="6" t="str">
        <f aca="false">IF($E71="","",IF($E71=$A71,"não","sim"))</f>
        <v/>
      </c>
      <c r="L71" s="6" t="str">
        <f aca="false">IF($B71="","indeterminada",IF(COUNTIF(2_plantminer!$A$1:$Z$1,"original.search")=0,"falta o resultado do Plantminer",IF(ISNUMBER(SEARCH("not found",$F71)),"não encontrado → Flora e Funga",IF(AND($C71="",$F71=""),"sem resultado do Plantminer (confira se colou)",IF(ISNUMBER(SEARCH("check",$F71)),"ambíguo → Flora e Funga",IF(AND(ISNUMBER(SEARCH("misspelled",$F71)),ISNUMBER(SEARCH("synonym",$F71))),"grafia corrigida e sinônimo substituído",IF(ISNUMBER(SEARCH("misspelled",$F71)),"grafia corrigida",IF(ISNUMBER(SEARCH("synonym",$F71)),"sinônimo substituído",IF(AND($C71&lt;&gt;"",$G71="",COUNTIF($C71,"* *")&gt;0),"sem ocorrência no resultado → Flora e Funga",IF($J71="não","fora do AM → conferir identificação","OK"))))))))))</f>
        <v>sem resultado do Plantminer (confira se colou)</v>
      </c>
      <c r="M71" s="9"/>
      <c r="N71" s="9"/>
      <c r="O71" s="9"/>
      <c r="P71" s="9"/>
      <c r="Q71" s="9"/>
      <c r="R71" s="6" t="str">
        <f aca="false">IF($M71="","",IF(COUNTIF($M$3:$M$242,$M71)&gt;1,"sim","não"))</f>
        <v/>
      </c>
    </row>
    <row r="72" customFormat="false" ht="15" hidden="false" customHeight="false" outlineLevel="0" collapsed="false">
      <c r="A72" s="6" t="str">
        <f aca="false">1_lista!A71</f>
        <v>Clusiaceae</v>
      </c>
      <c r="B72" s="6" t="str">
        <f aca="false">IF(1_lista!G71="","",1_lista!G71)</f>
        <v>Caraipa</v>
      </c>
      <c r="C72" s="6" t="str">
        <f aca="false">IF($B72="","",IF(IFERROR(INDEX(2_plantminer!$A$2:$Z$2000,MATCH($B72,INDEX(2_plantminer!$A$2:$Z$2000,0,MATCH("original.search",2_plantminer!$A$1:$Z$1,0)),0),MATCH("search.str",2_plantminer!$A$1:$Z$1,0))&amp;"","")="NA","",IFERROR(INDEX(2_plantminer!$A$2:$Z$2000,MATCH($B72,INDEX(2_plantminer!$A$2:$Z$2000,0,MATCH("original.search",2_plantminer!$A$1:$Z$1,0)),0),MATCH("search.str",2_plantminer!$A$1:$Z$1,0))&amp;"","")))</f>
        <v/>
      </c>
      <c r="D72" s="6" t="str">
        <f aca="false">IF($B72="","",IF(IFERROR(INDEX(2_plantminer!$A$2:$Z$2000,MATCH($B72,INDEX(2_plantminer!$A$2:$Z$2000,0,MATCH("original.search",2_plantminer!$A$1:$Z$1,0)),0),MATCH("scientific.name",2_plantminer!$A$1:$Z$1,0))&amp;"","")="NA","",IFERROR(INDEX(2_plantminer!$A$2:$Z$2000,MATCH($B72,INDEX(2_plantminer!$A$2:$Z$2000,0,MATCH("original.search",2_plantminer!$A$1:$Z$1,0)),0),MATCH("scientific.name",2_plantminer!$A$1:$Z$1,0))&amp;"","")))</f>
        <v/>
      </c>
      <c r="E72" s="6" t="str">
        <f aca="false">IF($B72="","",IF(IFERROR(INDEX(2_plantminer!$A$2:$Z$2000,MATCH($B72,INDEX(2_plantminer!$A$2:$Z$2000,0,MATCH("original.search",2_plantminer!$A$1:$Z$1,0)),0),MATCH("family",2_plantminer!$A$1:$Z$1,0))&amp;"","")="NA","",IFERROR(INDEX(2_plantminer!$A$2:$Z$2000,MATCH($B72,INDEX(2_plantminer!$A$2:$Z$2000,0,MATCH("original.search",2_plantminer!$A$1:$Z$1,0)),0),MATCH("family",2_plantminer!$A$1:$Z$1,0))&amp;"","")))</f>
        <v/>
      </c>
      <c r="F72" s="6" t="str">
        <f aca="false">IF($B72="","",IF(IFERROR(INDEX(2_plantminer!$A$2:$Z$2000,MATCH($B72,INDEX(2_plantminer!$A$2:$Z$2000,0,MATCH("original.search",2_plantminer!$A$1:$Z$1,0)),0),MATCH("notes",2_plantminer!$A$1:$Z$1,0))&amp;"","")="NA","",IFERROR(INDEX(2_plantminer!$A$2:$Z$2000,MATCH($B72,INDEX(2_plantminer!$A$2:$Z$2000,0,MATCH("original.search",2_plantminer!$A$1:$Z$1,0)),0),MATCH("notes",2_plantminer!$A$1:$Z$1,0))&amp;"","")))</f>
        <v/>
      </c>
      <c r="G72" s="6" t="str">
        <f aca="false">IF($B72="","",IF(IFERROR(INDEX(2_plantminer!$A$2:$Z$2000,MATCH($B72,INDEX(2_plantminer!$A$2:$Z$2000,0,MATCH("original.search",2_plantminer!$A$1:$Z$1,0)),0),MATCH("occurrence",2_plantminer!$A$1:$Z$1,0))&amp;"","")="NA","",IFERROR(INDEX(2_plantminer!$A$2:$Z$2000,MATCH($B72,INDEX(2_plantminer!$A$2:$Z$2000,0,MATCH("original.search",2_plantminer!$A$1:$Z$1,0)),0),MATCH("occurrence",2_plantminer!$A$1:$Z$1,0))&amp;"","")))</f>
        <v/>
      </c>
      <c r="H72" s="6" t="str">
        <f aca="false">IF($B72="","",IF(IFERROR(INDEX(2_plantminer!$A$2:$Z$2000,MATCH($B72,INDEX(2_plantminer!$A$2:$Z$2000,0,MATCH("original.search",2_plantminer!$A$1:$Z$1,0)),0),MATCH("establishment",2_plantminer!$A$1:$Z$1,0))&amp;"","")="NA","",IFERROR(INDEX(2_plantminer!$A$2:$Z$2000,MATCH($B72,INDEX(2_plantminer!$A$2:$Z$2000,0,MATCH("original.search",2_plantminer!$A$1:$Z$1,0)),0),MATCH("establishment",2_plantminer!$A$1:$Z$1,0))&amp;"","")))</f>
        <v/>
      </c>
      <c r="I72" s="6" t="str">
        <f aca="false">IF($B72="","",IF(IFERROR(INDEX(2_plantminer!$A$2:$Z$2000,MATCH($B72,INDEX(2_plantminer!$A$2:$Z$2000,0,MATCH("original.search",2_plantminer!$A$1:$Z$1,0)),0),MATCH("domain",2_plantminer!$A$1:$Z$1,0))&amp;"","")="NA","",IFERROR(INDEX(2_plantminer!$A$2:$Z$2000,MATCH($B72,INDEX(2_plantminer!$A$2:$Z$2000,0,MATCH("original.search",2_plantminer!$A$1:$Z$1,0)),0),MATCH("domain",2_plantminer!$A$1:$Z$1,0))&amp;"","")))</f>
        <v/>
      </c>
      <c r="J72" s="6" t="str">
        <f aca="false">IF(OR($B72="",$G72=""),"",IF(ISNUMBER(SEARCH("BR-AM",$G72)),"sim","não"))</f>
        <v/>
      </c>
      <c r="K72" s="6" t="str">
        <f aca="false">IF($E72="","",IF($E72=$A72,"não","sim"))</f>
        <v/>
      </c>
      <c r="L72" s="6" t="str">
        <f aca="false">IF($B72="","indeterminada",IF(COUNTIF(2_plantminer!$A$1:$Z$1,"original.search")=0,"falta o resultado do Plantminer",IF(ISNUMBER(SEARCH("not found",$F72)),"não encontrado → Flora e Funga",IF(AND($C72="",$F72=""),"sem resultado do Plantminer (confira se colou)",IF(ISNUMBER(SEARCH("check",$F72)),"ambíguo → Flora e Funga",IF(AND(ISNUMBER(SEARCH("misspelled",$F72)),ISNUMBER(SEARCH("synonym",$F72))),"grafia corrigida e sinônimo substituído",IF(ISNUMBER(SEARCH("misspelled",$F72)),"grafia corrigida",IF(ISNUMBER(SEARCH("synonym",$F72)),"sinônimo substituído",IF(AND($C72&lt;&gt;"",$G72="",COUNTIF($C72,"* *")&gt;0),"sem ocorrência no resultado → Flora e Funga",IF($J72="não","fora do AM → conferir identificação","OK"))))))))))</f>
        <v>sem resultado do Plantminer (confira se colou)</v>
      </c>
      <c r="M72" s="9"/>
      <c r="N72" s="9"/>
      <c r="O72" s="9"/>
      <c r="P72" s="9"/>
      <c r="Q72" s="9"/>
      <c r="R72" s="6" t="str">
        <f aca="false">IF($M72="","",IF(COUNTIF($M$3:$M$242,$M72)&gt;1,"sim","não"))</f>
        <v/>
      </c>
    </row>
    <row r="73" customFormat="false" ht="15" hidden="false" customHeight="false" outlineLevel="0" collapsed="false">
      <c r="A73" s="6" t="str">
        <f aca="false">1_lista!A72</f>
        <v>Clusiaceae</v>
      </c>
      <c r="B73" s="6" t="str">
        <f aca="false">IF(1_lista!G72="","",1_lista!G72)</f>
        <v>Symphonia globulifera</v>
      </c>
      <c r="C73" s="6" t="str">
        <f aca="false">IF($B73="","",IF(IFERROR(INDEX(2_plantminer!$A$2:$Z$2000,MATCH($B73,INDEX(2_plantminer!$A$2:$Z$2000,0,MATCH("original.search",2_plantminer!$A$1:$Z$1,0)),0),MATCH("search.str",2_plantminer!$A$1:$Z$1,0))&amp;"","")="NA","",IFERROR(INDEX(2_plantminer!$A$2:$Z$2000,MATCH($B73,INDEX(2_plantminer!$A$2:$Z$2000,0,MATCH("original.search",2_plantminer!$A$1:$Z$1,0)),0),MATCH("search.str",2_plantminer!$A$1:$Z$1,0))&amp;"","")))</f>
        <v/>
      </c>
      <c r="D73" s="6" t="str">
        <f aca="false">IF($B73="","",IF(IFERROR(INDEX(2_plantminer!$A$2:$Z$2000,MATCH($B73,INDEX(2_plantminer!$A$2:$Z$2000,0,MATCH("original.search",2_plantminer!$A$1:$Z$1,0)),0),MATCH("scientific.name",2_plantminer!$A$1:$Z$1,0))&amp;"","")="NA","",IFERROR(INDEX(2_plantminer!$A$2:$Z$2000,MATCH($B73,INDEX(2_plantminer!$A$2:$Z$2000,0,MATCH("original.search",2_plantminer!$A$1:$Z$1,0)),0),MATCH("scientific.name",2_plantminer!$A$1:$Z$1,0))&amp;"","")))</f>
        <v/>
      </c>
      <c r="E73" s="6" t="str">
        <f aca="false">IF($B73="","",IF(IFERROR(INDEX(2_plantminer!$A$2:$Z$2000,MATCH($B73,INDEX(2_plantminer!$A$2:$Z$2000,0,MATCH("original.search",2_plantminer!$A$1:$Z$1,0)),0),MATCH("family",2_plantminer!$A$1:$Z$1,0))&amp;"","")="NA","",IFERROR(INDEX(2_plantminer!$A$2:$Z$2000,MATCH($B73,INDEX(2_plantminer!$A$2:$Z$2000,0,MATCH("original.search",2_plantminer!$A$1:$Z$1,0)),0),MATCH("family",2_plantminer!$A$1:$Z$1,0))&amp;"","")))</f>
        <v/>
      </c>
      <c r="F73" s="6" t="str">
        <f aca="false">IF($B73="","",IF(IFERROR(INDEX(2_plantminer!$A$2:$Z$2000,MATCH($B73,INDEX(2_plantminer!$A$2:$Z$2000,0,MATCH("original.search",2_plantminer!$A$1:$Z$1,0)),0),MATCH("notes",2_plantminer!$A$1:$Z$1,0))&amp;"","")="NA","",IFERROR(INDEX(2_plantminer!$A$2:$Z$2000,MATCH($B73,INDEX(2_plantminer!$A$2:$Z$2000,0,MATCH("original.search",2_plantminer!$A$1:$Z$1,0)),0),MATCH("notes",2_plantminer!$A$1:$Z$1,0))&amp;"","")))</f>
        <v/>
      </c>
      <c r="G73" s="6" t="str">
        <f aca="false">IF($B73="","",IF(IFERROR(INDEX(2_plantminer!$A$2:$Z$2000,MATCH($B73,INDEX(2_plantminer!$A$2:$Z$2000,0,MATCH("original.search",2_plantminer!$A$1:$Z$1,0)),0),MATCH("occurrence",2_plantminer!$A$1:$Z$1,0))&amp;"","")="NA","",IFERROR(INDEX(2_plantminer!$A$2:$Z$2000,MATCH($B73,INDEX(2_plantminer!$A$2:$Z$2000,0,MATCH("original.search",2_plantminer!$A$1:$Z$1,0)),0),MATCH("occurrence",2_plantminer!$A$1:$Z$1,0))&amp;"","")))</f>
        <v/>
      </c>
      <c r="H73" s="6" t="str">
        <f aca="false">IF($B73="","",IF(IFERROR(INDEX(2_plantminer!$A$2:$Z$2000,MATCH($B73,INDEX(2_plantminer!$A$2:$Z$2000,0,MATCH("original.search",2_plantminer!$A$1:$Z$1,0)),0),MATCH("establishment",2_plantminer!$A$1:$Z$1,0))&amp;"","")="NA","",IFERROR(INDEX(2_plantminer!$A$2:$Z$2000,MATCH($B73,INDEX(2_plantminer!$A$2:$Z$2000,0,MATCH("original.search",2_plantminer!$A$1:$Z$1,0)),0),MATCH("establishment",2_plantminer!$A$1:$Z$1,0))&amp;"","")))</f>
        <v/>
      </c>
      <c r="I73" s="6" t="str">
        <f aca="false">IF($B73="","",IF(IFERROR(INDEX(2_plantminer!$A$2:$Z$2000,MATCH($B73,INDEX(2_plantminer!$A$2:$Z$2000,0,MATCH("original.search",2_plantminer!$A$1:$Z$1,0)),0),MATCH("domain",2_plantminer!$A$1:$Z$1,0))&amp;"","")="NA","",IFERROR(INDEX(2_plantminer!$A$2:$Z$2000,MATCH($B73,INDEX(2_plantminer!$A$2:$Z$2000,0,MATCH("original.search",2_plantminer!$A$1:$Z$1,0)),0),MATCH("domain",2_plantminer!$A$1:$Z$1,0))&amp;"","")))</f>
        <v/>
      </c>
      <c r="J73" s="6" t="str">
        <f aca="false">IF(OR($B73="",$G73=""),"",IF(ISNUMBER(SEARCH("BR-AM",$G73)),"sim","não"))</f>
        <v/>
      </c>
      <c r="K73" s="6" t="str">
        <f aca="false">IF($E73="","",IF($E73=$A73,"não","sim"))</f>
        <v/>
      </c>
      <c r="L73" s="6" t="str">
        <f aca="false">IF($B73="","indeterminada",IF(COUNTIF(2_plantminer!$A$1:$Z$1,"original.search")=0,"falta o resultado do Plantminer",IF(ISNUMBER(SEARCH("not found",$F73)),"não encontrado → Flora e Funga",IF(AND($C73="",$F73=""),"sem resultado do Plantminer (confira se colou)",IF(ISNUMBER(SEARCH("check",$F73)),"ambíguo → Flora e Funga",IF(AND(ISNUMBER(SEARCH("misspelled",$F73)),ISNUMBER(SEARCH("synonym",$F73))),"grafia corrigida e sinônimo substituído",IF(ISNUMBER(SEARCH("misspelled",$F73)),"grafia corrigida",IF(ISNUMBER(SEARCH("synonym",$F73)),"sinônimo substituído",IF(AND($C73&lt;&gt;"",$G73="",COUNTIF($C73,"* *")&gt;0),"sem ocorrência no resultado → Flora e Funga",IF($J73="não","fora do AM → conferir identificação","OK"))))))))))</f>
        <v>sem resultado do Plantminer (confira se colou)</v>
      </c>
      <c r="M73" s="9"/>
      <c r="N73" s="9"/>
      <c r="O73" s="9"/>
      <c r="P73" s="9"/>
      <c r="Q73" s="9"/>
      <c r="R73" s="6" t="str">
        <f aca="false">IF($M73="","",IF(COUNTIF($M$3:$M$242,$M73)&gt;1,"sim","não"))</f>
        <v/>
      </c>
    </row>
    <row r="74" customFormat="false" ht="15" hidden="false" customHeight="false" outlineLevel="0" collapsed="false">
      <c r="A74" s="6" t="str">
        <f aca="false">1_lista!A73</f>
        <v>Clusiaceae</v>
      </c>
      <c r="B74" s="6" t="str">
        <f aca="false">IF(1_lista!G73="","",1_lista!G73)</f>
        <v>Vismia japurensis</v>
      </c>
      <c r="C74" s="6" t="str">
        <f aca="false">IF($B74="","",IF(IFERROR(INDEX(2_plantminer!$A$2:$Z$2000,MATCH($B74,INDEX(2_plantminer!$A$2:$Z$2000,0,MATCH("original.search",2_plantminer!$A$1:$Z$1,0)),0),MATCH("search.str",2_plantminer!$A$1:$Z$1,0))&amp;"","")="NA","",IFERROR(INDEX(2_plantminer!$A$2:$Z$2000,MATCH($B74,INDEX(2_plantminer!$A$2:$Z$2000,0,MATCH("original.search",2_plantminer!$A$1:$Z$1,0)),0),MATCH("search.str",2_plantminer!$A$1:$Z$1,0))&amp;"","")))</f>
        <v/>
      </c>
      <c r="D74" s="6" t="str">
        <f aca="false">IF($B74="","",IF(IFERROR(INDEX(2_plantminer!$A$2:$Z$2000,MATCH($B74,INDEX(2_plantminer!$A$2:$Z$2000,0,MATCH("original.search",2_plantminer!$A$1:$Z$1,0)),0),MATCH("scientific.name",2_plantminer!$A$1:$Z$1,0))&amp;"","")="NA","",IFERROR(INDEX(2_plantminer!$A$2:$Z$2000,MATCH($B74,INDEX(2_plantminer!$A$2:$Z$2000,0,MATCH("original.search",2_plantminer!$A$1:$Z$1,0)),0),MATCH("scientific.name",2_plantminer!$A$1:$Z$1,0))&amp;"","")))</f>
        <v/>
      </c>
      <c r="E74" s="6" t="str">
        <f aca="false">IF($B74="","",IF(IFERROR(INDEX(2_plantminer!$A$2:$Z$2000,MATCH($B74,INDEX(2_plantminer!$A$2:$Z$2000,0,MATCH("original.search",2_plantminer!$A$1:$Z$1,0)),0),MATCH("family",2_plantminer!$A$1:$Z$1,0))&amp;"","")="NA","",IFERROR(INDEX(2_plantminer!$A$2:$Z$2000,MATCH($B74,INDEX(2_plantminer!$A$2:$Z$2000,0,MATCH("original.search",2_plantminer!$A$1:$Z$1,0)),0),MATCH("family",2_plantminer!$A$1:$Z$1,0))&amp;"","")))</f>
        <v/>
      </c>
      <c r="F74" s="6" t="str">
        <f aca="false">IF($B74="","",IF(IFERROR(INDEX(2_plantminer!$A$2:$Z$2000,MATCH($B74,INDEX(2_plantminer!$A$2:$Z$2000,0,MATCH("original.search",2_plantminer!$A$1:$Z$1,0)),0),MATCH("notes",2_plantminer!$A$1:$Z$1,0))&amp;"","")="NA","",IFERROR(INDEX(2_plantminer!$A$2:$Z$2000,MATCH($B74,INDEX(2_plantminer!$A$2:$Z$2000,0,MATCH("original.search",2_plantminer!$A$1:$Z$1,0)),0),MATCH("notes",2_plantminer!$A$1:$Z$1,0))&amp;"","")))</f>
        <v/>
      </c>
      <c r="G74" s="6" t="str">
        <f aca="false">IF($B74="","",IF(IFERROR(INDEX(2_plantminer!$A$2:$Z$2000,MATCH($B74,INDEX(2_plantminer!$A$2:$Z$2000,0,MATCH("original.search",2_plantminer!$A$1:$Z$1,0)),0),MATCH("occurrence",2_plantminer!$A$1:$Z$1,0))&amp;"","")="NA","",IFERROR(INDEX(2_plantminer!$A$2:$Z$2000,MATCH($B74,INDEX(2_plantminer!$A$2:$Z$2000,0,MATCH("original.search",2_plantminer!$A$1:$Z$1,0)),0),MATCH("occurrence",2_plantminer!$A$1:$Z$1,0))&amp;"","")))</f>
        <v/>
      </c>
      <c r="H74" s="6" t="str">
        <f aca="false">IF($B74="","",IF(IFERROR(INDEX(2_plantminer!$A$2:$Z$2000,MATCH($B74,INDEX(2_plantminer!$A$2:$Z$2000,0,MATCH("original.search",2_plantminer!$A$1:$Z$1,0)),0),MATCH("establishment",2_plantminer!$A$1:$Z$1,0))&amp;"","")="NA","",IFERROR(INDEX(2_plantminer!$A$2:$Z$2000,MATCH($B74,INDEX(2_plantminer!$A$2:$Z$2000,0,MATCH("original.search",2_plantminer!$A$1:$Z$1,0)),0),MATCH("establishment",2_plantminer!$A$1:$Z$1,0))&amp;"","")))</f>
        <v/>
      </c>
      <c r="I74" s="6" t="str">
        <f aca="false">IF($B74="","",IF(IFERROR(INDEX(2_plantminer!$A$2:$Z$2000,MATCH($B74,INDEX(2_plantminer!$A$2:$Z$2000,0,MATCH("original.search",2_plantminer!$A$1:$Z$1,0)),0),MATCH("domain",2_plantminer!$A$1:$Z$1,0))&amp;"","")="NA","",IFERROR(INDEX(2_plantminer!$A$2:$Z$2000,MATCH($B74,INDEX(2_plantminer!$A$2:$Z$2000,0,MATCH("original.search",2_plantminer!$A$1:$Z$1,0)),0),MATCH("domain",2_plantminer!$A$1:$Z$1,0))&amp;"","")))</f>
        <v/>
      </c>
      <c r="J74" s="6" t="str">
        <f aca="false">IF(OR($B74="",$G74=""),"",IF(ISNUMBER(SEARCH("BR-AM",$G74)),"sim","não"))</f>
        <v/>
      </c>
      <c r="K74" s="6" t="str">
        <f aca="false">IF($E74="","",IF($E74=$A74,"não","sim"))</f>
        <v/>
      </c>
      <c r="L74" s="6" t="str">
        <f aca="false">IF($B74="","indeterminada",IF(COUNTIF(2_plantminer!$A$1:$Z$1,"original.search")=0,"falta o resultado do Plantminer",IF(ISNUMBER(SEARCH("not found",$F74)),"não encontrado → Flora e Funga",IF(AND($C74="",$F74=""),"sem resultado do Plantminer (confira se colou)",IF(ISNUMBER(SEARCH("check",$F74)),"ambíguo → Flora e Funga",IF(AND(ISNUMBER(SEARCH("misspelled",$F74)),ISNUMBER(SEARCH("synonym",$F74))),"grafia corrigida e sinônimo substituído",IF(ISNUMBER(SEARCH("misspelled",$F74)),"grafia corrigida",IF(ISNUMBER(SEARCH("synonym",$F74)),"sinônimo substituído",IF(AND($C74&lt;&gt;"",$G74="",COUNTIF($C74,"* *")&gt;0),"sem ocorrência no resultado → Flora e Funga",IF($J74="não","fora do AM → conferir identificação","OK"))))))))))</f>
        <v>sem resultado do Plantminer (confira se colou)</v>
      </c>
      <c r="M74" s="9"/>
      <c r="N74" s="9"/>
      <c r="O74" s="9"/>
      <c r="P74" s="9"/>
      <c r="Q74" s="9"/>
      <c r="R74" s="6" t="str">
        <f aca="false">IF($M74="","",IF(COUNTIF($M$3:$M$242,$M74)&gt;1,"sim","não"))</f>
        <v/>
      </c>
    </row>
    <row r="75" customFormat="false" ht="15" hidden="false" customHeight="false" outlineLevel="0" collapsed="false">
      <c r="A75" s="6" t="str">
        <f aca="false">1_lista!A74</f>
        <v>Combretaceae</v>
      </c>
      <c r="B75" s="6" t="str">
        <f aca="false">IF(1_lista!G74="","",1_lista!G74)</f>
        <v>Buchenavia parvifolia</v>
      </c>
      <c r="C75" s="6" t="str">
        <f aca="false">IF($B75="","",IF(IFERROR(INDEX(2_plantminer!$A$2:$Z$2000,MATCH($B75,INDEX(2_plantminer!$A$2:$Z$2000,0,MATCH("original.search",2_plantminer!$A$1:$Z$1,0)),0),MATCH("search.str",2_plantminer!$A$1:$Z$1,0))&amp;"","")="NA","",IFERROR(INDEX(2_plantminer!$A$2:$Z$2000,MATCH($B75,INDEX(2_plantminer!$A$2:$Z$2000,0,MATCH("original.search",2_plantminer!$A$1:$Z$1,0)),0),MATCH("search.str",2_plantminer!$A$1:$Z$1,0))&amp;"","")))</f>
        <v/>
      </c>
      <c r="D75" s="6" t="str">
        <f aca="false">IF($B75="","",IF(IFERROR(INDEX(2_plantminer!$A$2:$Z$2000,MATCH($B75,INDEX(2_plantminer!$A$2:$Z$2000,0,MATCH("original.search",2_plantminer!$A$1:$Z$1,0)),0),MATCH("scientific.name",2_plantminer!$A$1:$Z$1,0))&amp;"","")="NA","",IFERROR(INDEX(2_plantminer!$A$2:$Z$2000,MATCH($B75,INDEX(2_plantminer!$A$2:$Z$2000,0,MATCH("original.search",2_plantminer!$A$1:$Z$1,0)),0),MATCH("scientific.name",2_plantminer!$A$1:$Z$1,0))&amp;"","")))</f>
        <v/>
      </c>
      <c r="E75" s="6" t="str">
        <f aca="false">IF($B75="","",IF(IFERROR(INDEX(2_plantminer!$A$2:$Z$2000,MATCH($B75,INDEX(2_plantminer!$A$2:$Z$2000,0,MATCH("original.search",2_plantminer!$A$1:$Z$1,0)),0),MATCH("family",2_plantminer!$A$1:$Z$1,0))&amp;"","")="NA","",IFERROR(INDEX(2_plantminer!$A$2:$Z$2000,MATCH($B75,INDEX(2_plantminer!$A$2:$Z$2000,0,MATCH("original.search",2_plantminer!$A$1:$Z$1,0)),0),MATCH("family",2_plantminer!$A$1:$Z$1,0))&amp;"","")))</f>
        <v/>
      </c>
      <c r="F75" s="6" t="str">
        <f aca="false">IF($B75="","",IF(IFERROR(INDEX(2_plantminer!$A$2:$Z$2000,MATCH($B75,INDEX(2_plantminer!$A$2:$Z$2000,0,MATCH("original.search",2_plantminer!$A$1:$Z$1,0)),0),MATCH("notes",2_plantminer!$A$1:$Z$1,0))&amp;"","")="NA","",IFERROR(INDEX(2_plantminer!$A$2:$Z$2000,MATCH($B75,INDEX(2_plantminer!$A$2:$Z$2000,0,MATCH("original.search",2_plantminer!$A$1:$Z$1,0)),0),MATCH("notes",2_plantminer!$A$1:$Z$1,0))&amp;"","")))</f>
        <v/>
      </c>
      <c r="G75" s="6" t="str">
        <f aca="false">IF($B75="","",IF(IFERROR(INDEX(2_plantminer!$A$2:$Z$2000,MATCH($B75,INDEX(2_plantminer!$A$2:$Z$2000,0,MATCH("original.search",2_plantminer!$A$1:$Z$1,0)),0),MATCH("occurrence",2_plantminer!$A$1:$Z$1,0))&amp;"","")="NA","",IFERROR(INDEX(2_plantminer!$A$2:$Z$2000,MATCH($B75,INDEX(2_plantminer!$A$2:$Z$2000,0,MATCH("original.search",2_plantminer!$A$1:$Z$1,0)),0),MATCH("occurrence",2_plantminer!$A$1:$Z$1,0))&amp;"","")))</f>
        <v/>
      </c>
      <c r="H75" s="6" t="str">
        <f aca="false">IF($B75="","",IF(IFERROR(INDEX(2_plantminer!$A$2:$Z$2000,MATCH($B75,INDEX(2_plantminer!$A$2:$Z$2000,0,MATCH("original.search",2_plantminer!$A$1:$Z$1,0)),0),MATCH("establishment",2_plantminer!$A$1:$Z$1,0))&amp;"","")="NA","",IFERROR(INDEX(2_plantminer!$A$2:$Z$2000,MATCH($B75,INDEX(2_plantminer!$A$2:$Z$2000,0,MATCH("original.search",2_plantminer!$A$1:$Z$1,0)),0),MATCH("establishment",2_plantminer!$A$1:$Z$1,0))&amp;"","")))</f>
        <v/>
      </c>
      <c r="I75" s="6" t="str">
        <f aca="false">IF($B75="","",IF(IFERROR(INDEX(2_plantminer!$A$2:$Z$2000,MATCH($B75,INDEX(2_plantminer!$A$2:$Z$2000,0,MATCH("original.search",2_plantminer!$A$1:$Z$1,0)),0),MATCH("domain",2_plantminer!$A$1:$Z$1,0))&amp;"","")="NA","",IFERROR(INDEX(2_plantminer!$A$2:$Z$2000,MATCH($B75,INDEX(2_plantminer!$A$2:$Z$2000,0,MATCH("original.search",2_plantminer!$A$1:$Z$1,0)),0),MATCH("domain",2_plantminer!$A$1:$Z$1,0))&amp;"","")))</f>
        <v/>
      </c>
      <c r="J75" s="6" t="str">
        <f aca="false">IF(OR($B75="",$G75=""),"",IF(ISNUMBER(SEARCH("BR-AM",$G75)),"sim","não"))</f>
        <v/>
      </c>
      <c r="K75" s="6" t="str">
        <f aca="false">IF($E75="","",IF($E75=$A75,"não","sim"))</f>
        <v/>
      </c>
      <c r="L75" s="6" t="str">
        <f aca="false">IF($B75="","indeterminada",IF(COUNTIF(2_plantminer!$A$1:$Z$1,"original.search")=0,"falta o resultado do Plantminer",IF(ISNUMBER(SEARCH("not found",$F75)),"não encontrado → Flora e Funga",IF(AND($C75="",$F75=""),"sem resultado do Plantminer (confira se colou)",IF(ISNUMBER(SEARCH("check",$F75)),"ambíguo → Flora e Funga",IF(AND(ISNUMBER(SEARCH("misspelled",$F75)),ISNUMBER(SEARCH("synonym",$F75))),"grafia corrigida e sinônimo substituído",IF(ISNUMBER(SEARCH("misspelled",$F75)),"grafia corrigida",IF(ISNUMBER(SEARCH("synonym",$F75)),"sinônimo substituído",IF(AND($C75&lt;&gt;"",$G75="",COUNTIF($C75,"* *")&gt;0),"sem ocorrência no resultado → Flora e Funga",IF($J75="não","fora do AM → conferir identificação","OK"))))))))))</f>
        <v>sem resultado do Plantminer (confira se colou)</v>
      </c>
      <c r="M75" s="9"/>
      <c r="N75" s="9"/>
      <c r="O75" s="9"/>
      <c r="P75" s="9"/>
      <c r="Q75" s="9"/>
      <c r="R75" s="6" t="str">
        <f aca="false">IF($M75="","",IF(COUNTIF($M$3:$M$242,$M75)&gt;1,"sim","não"))</f>
        <v/>
      </c>
    </row>
    <row r="76" customFormat="false" ht="15" hidden="false" customHeight="false" outlineLevel="0" collapsed="false">
      <c r="A76" s="6" t="str">
        <f aca="false">1_lista!A75</f>
        <v>Connaraceae</v>
      </c>
      <c r="B76" s="6" t="str">
        <f aca="false">IF(1_lista!G75="","",1_lista!G75)</f>
        <v>Connarus perrottetti</v>
      </c>
      <c r="C76" s="6" t="str">
        <f aca="false">IF($B76="","",IF(IFERROR(INDEX(2_plantminer!$A$2:$Z$2000,MATCH($B76,INDEX(2_plantminer!$A$2:$Z$2000,0,MATCH("original.search",2_plantminer!$A$1:$Z$1,0)),0),MATCH("search.str",2_plantminer!$A$1:$Z$1,0))&amp;"","")="NA","",IFERROR(INDEX(2_plantminer!$A$2:$Z$2000,MATCH($B76,INDEX(2_plantminer!$A$2:$Z$2000,0,MATCH("original.search",2_plantminer!$A$1:$Z$1,0)),0),MATCH("search.str",2_plantminer!$A$1:$Z$1,0))&amp;"","")))</f>
        <v/>
      </c>
      <c r="D76" s="6" t="str">
        <f aca="false">IF($B76="","",IF(IFERROR(INDEX(2_plantminer!$A$2:$Z$2000,MATCH($B76,INDEX(2_plantminer!$A$2:$Z$2000,0,MATCH("original.search",2_plantminer!$A$1:$Z$1,0)),0),MATCH("scientific.name",2_plantminer!$A$1:$Z$1,0))&amp;"","")="NA","",IFERROR(INDEX(2_plantminer!$A$2:$Z$2000,MATCH($B76,INDEX(2_plantminer!$A$2:$Z$2000,0,MATCH("original.search",2_plantminer!$A$1:$Z$1,0)),0),MATCH("scientific.name",2_plantminer!$A$1:$Z$1,0))&amp;"","")))</f>
        <v/>
      </c>
      <c r="E76" s="6" t="str">
        <f aca="false">IF($B76="","",IF(IFERROR(INDEX(2_plantminer!$A$2:$Z$2000,MATCH($B76,INDEX(2_plantminer!$A$2:$Z$2000,0,MATCH("original.search",2_plantminer!$A$1:$Z$1,0)),0),MATCH("family",2_plantminer!$A$1:$Z$1,0))&amp;"","")="NA","",IFERROR(INDEX(2_plantminer!$A$2:$Z$2000,MATCH($B76,INDEX(2_plantminer!$A$2:$Z$2000,0,MATCH("original.search",2_plantminer!$A$1:$Z$1,0)),0),MATCH("family",2_plantminer!$A$1:$Z$1,0))&amp;"","")))</f>
        <v/>
      </c>
      <c r="F76" s="6" t="str">
        <f aca="false">IF($B76="","",IF(IFERROR(INDEX(2_plantminer!$A$2:$Z$2000,MATCH($B76,INDEX(2_plantminer!$A$2:$Z$2000,0,MATCH("original.search",2_plantminer!$A$1:$Z$1,0)),0),MATCH("notes",2_plantminer!$A$1:$Z$1,0))&amp;"","")="NA","",IFERROR(INDEX(2_plantminer!$A$2:$Z$2000,MATCH($B76,INDEX(2_plantminer!$A$2:$Z$2000,0,MATCH("original.search",2_plantminer!$A$1:$Z$1,0)),0),MATCH("notes",2_plantminer!$A$1:$Z$1,0))&amp;"","")))</f>
        <v/>
      </c>
      <c r="G76" s="6" t="str">
        <f aca="false">IF($B76="","",IF(IFERROR(INDEX(2_plantminer!$A$2:$Z$2000,MATCH($B76,INDEX(2_plantminer!$A$2:$Z$2000,0,MATCH("original.search",2_plantminer!$A$1:$Z$1,0)),0),MATCH("occurrence",2_plantminer!$A$1:$Z$1,0))&amp;"","")="NA","",IFERROR(INDEX(2_plantminer!$A$2:$Z$2000,MATCH($B76,INDEX(2_plantminer!$A$2:$Z$2000,0,MATCH("original.search",2_plantminer!$A$1:$Z$1,0)),0),MATCH("occurrence",2_plantminer!$A$1:$Z$1,0))&amp;"","")))</f>
        <v/>
      </c>
      <c r="H76" s="6" t="str">
        <f aca="false">IF($B76="","",IF(IFERROR(INDEX(2_plantminer!$A$2:$Z$2000,MATCH($B76,INDEX(2_plantminer!$A$2:$Z$2000,0,MATCH("original.search",2_plantminer!$A$1:$Z$1,0)),0),MATCH("establishment",2_plantminer!$A$1:$Z$1,0))&amp;"","")="NA","",IFERROR(INDEX(2_plantminer!$A$2:$Z$2000,MATCH($B76,INDEX(2_plantminer!$A$2:$Z$2000,0,MATCH("original.search",2_plantminer!$A$1:$Z$1,0)),0),MATCH("establishment",2_plantminer!$A$1:$Z$1,0))&amp;"","")))</f>
        <v/>
      </c>
      <c r="I76" s="6" t="str">
        <f aca="false">IF($B76="","",IF(IFERROR(INDEX(2_plantminer!$A$2:$Z$2000,MATCH($B76,INDEX(2_plantminer!$A$2:$Z$2000,0,MATCH("original.search",2_plantminer!$A$1:$Z$1,0)),0),MATCH("domain",2_plantminer!$A$1:$Z$1,0))&amp;"","")="NA","",IFERROR(INDEX(2_plantminer!$A$2:$Z$2000,MATCH($B76,INDEX(2_plantminer!$A$2:$Z$2000,0,MATCH("original.search",2_plantminer!$A$1:$Z$1,0)),0),MATCH("domain",2_plantminer!$A$1:$Z$1,0))&amp;"","")))</f>
        <v/>
      </c>
      <c r="J76" s="6" t="str">
        <f aca="false">IF(OR($B76="",$G76=""),"",IF(ISNUMBER(SEARCH("BR-AM",$G76)),"sim","não"))</f>
        <v/>
      </c>
      <c r="K76" s="6" t="str">
        <f aca="false">IF($E76="","",IF($E76=$A76,"não","sim"))</f>
        <v/>
      </c>
      <c r="L76" s="6" t="str">
        <f aca="false">IF($B76="","indeterminada",IF(COUNTIF(2_plantminer!$A$1:$Z$1,"original.search")=0,"falta o resultado do Plantminer",IF(ISNUMBER(SEARCH("not found",$F76)),"não encontrado → Flora e Funga",IF(AND($C76="",$F76=""),"sem resultado do Plantminer (confira se colou)",IF(ISNUMBER(SEARCH("check",$F76)),"ambíguo → Flora e Funga",IF(AND(ISNUMBER(SEARCH("misspelled",$F76)),ISNUMBER(SEARCH("synonym",$F76))),"grafia corrigida e sinônimo substituído",IF(ISNUMBER(SEARCH("misspelled",$F76)),"grafia corrigida",IF(ISNUMBER(SEARCH("synonym",$F76)),"sinônimo substituído",IF(AND($C76&lt;&gt;"",$G76="",COUNTIF($C76,"* *")&gt;0),"sem ocorrência no resultado → Flora e Funga",IF($J76="não","fora do AM → conferir identificação","OK"))))))))))</f>
        <v>sem resultado do Plantminer (confira se colou)</v>
      </c>
      <c r="M76" s="9"/>
      <c r="N76" s="9"/>
      <c r="O76" s="9"/>
      <c r="P76" s="9"/>
      <c r="Q76" s="9"/>
      <c r="R76" s="6" t="str">
        <f aca="false">IF($M76="","",IF(COUNTIF($M$3:$M$242,$M76)&gt;1,"sim","não"))</f>
        <v/>
      </c>
    </row>
    <row r="77" customFormat="false" ht="15" hidden="false" customHeight="false" outlineLevel="0" collapsed="false">
      <c r="A77" s="6" t="str">
        <f aca="false">1_lista!A76</f>
        <v>Connaraceae</v>
      </c>
      <c r="B77" s="6" t="str">
        <f aca="false">IF(1_lista!G76="","",1_lista!G76)</f>
        <v>Rourea cuspidata</v>
      </c>
      <c r="C77" s="6" t="str">
        <f aca="false">IF($B77="","",IF(IFERROR(INDEX(2_plantminer!$A$2:$Z$2000,MATCH($B77,INDEX(2_plantminer!$A$2:$Z$2000,0,MATCH("original.search",2_plantminer!$A$1:$Z$1,0)),0),MATCH("search.str",2_plantminer!$A$1:$Z$1,0))&amp;"","")="NA","",IFERROR(INDEX(2_plantminer!$A$2:$Z$2000,MATCH($B77,INDEX(2_plantminer!$A$2:$Z$2000,0,MATCH("original.search",2_plantminer!$A$1:$Z$1,0)),0),MATCH("search.str",2_plantminer!$A$1:$Z$1,0))&amp;"","")))</f>
        <v/>
      </c>
      <c r="D77" s="6" t="str">
        <f aca="false">IF($B77="","",IF(IFERROR(INDEX(2_plantminer!$A$2:$Z$2000,MATCH($B77,INDEX(2_plantminer!$A$2:$Z$2000,0,MATCH("original.search",2_plantminer!$A$1:$Z$1,0)),0),MATCH("scientific.name",2_plantminer!$A$1:$Z$1,0))&amp;"","")="NA","",IFERROR(INDEX(2_plantminer!$A$2:$Z$2000,MATCH($B77,INDEX(2_plantminer!$A$2:$Z$2000,0,MATCH("original.search",2_plantminer!$A$1:$Z$1,0)),0),MATCH("scientific.name",2_plantminer!$A$1:$Z$1,0))&amp;"","")))</f>
        <v/>
      </c>
      <c r="E77" s="6" t="str">
        <f aca="false">IF($B77="","",IF(IFERROR(INDEX(2_plantminer!$A$2:$Z$2000,MATCH($B77,INDEX(2_plantminer!$A$2:$Z$2000,0,MATCH("original.search",2_plantminer!$A$1:$Z$1,0)),0),MATCH("family",2_plantminer!$A$1:$Z$1,0))&amp;"","")="NA","",IFERROR(INDEX(2_plantminer!$A$2:$Z$2000,MATCH($B77,INDEX(2_plantminer!$A$2:$Z$2000,0,MATCH("original.search",2_plantminer!$A$1:$Z$1,0)),0),MATCH("family",2_plantminer!$A$1:$Z$1,0))&amp;"","")))</f>
        <v/>
      </c>
      <c r="F77" s="6" t="str">
        <f aca="false">IF($B77="","",IF(IFERROR(INDEX(2_plantminer!$A$2:$Z$2000,MATCH($B77,INDEX(2_plantminer!$A$2:$Z$2000,0,MATCH("original.search",2_plantminer!$A$1:$Z$1,0)),0),MATCH("notes",2_plantminer!$A$1:$Z$1,0))&amp;"","")="NA","",IFERROR(INDEX(2_plantminer!$A$2:$Z$2000,MATCH($B77,INDEX(2_plantminer!$A$2:$Z$2000,0,MATCH("original.search",2_plantminer!$A$1:$Z$1,0)),0),MATCH("notes",2_plantminer!$A$1:$Z$1,0))&amp;"","")))</f>
        <v/>
      </c>
      <c r="G77" s="6" t="str">
        <f aca="false">IF($B77="","",IF(IFERROR(INDEX(2_plantminer!$A$2:$Z$2000,MATCH($B77,INDEX(2_plantminer!$A$2:$Z$2000,0,MATCH("original.search",2_plantminer!$A$1:$Z$1,0)),0),MATCH("occurrence",2_plantminer!$A$1:$Z$1,0))&amp;"","")="NA","",IFERROR(INDEX(2_plantminer!$A$2:$Z$2000,MATCH($B77,INDEX(2_plantminer!$A$2:$Z$2000,0,MATCH("original.search",2_plantminer!$A$1:$Z$1,0)),0),MATCH("occurrence",2_plantminer!$A$1:$Z$1,0))&amp;"","")))</f>
        <v/>
      </c>
      <c r="H77" s="6" t="str">
        <f aca="false">IF($B77="","",IF(IFERROR(INDEX(2_plantminer!$A$2:$Z$2000,MATCH($B77,INDEX(2_plantminer!$A$2:$Z$2000,0,MATCH("original.search",2_plantminer!$A$1:$Z$1,0)),0),MATCH("establishment",2_plantminer!$A$1:$Z$1,0))&amp;"","")="NA","",IFERROR(INDEX(2_plantminer!$A$2:$Z$2000,MATCH($B77,INDEX(2_plantminer!$A$2:$Z$2000,0,MATCH("original.search",2_plantminer!$A$1:$Z$1,0)),0),MATCH("establishment",2_plantminer!$A$1:$Z$1,0))&amp;"","")))</f>
        <v/>
      </c>
      <c r="I77" s="6" t="str">
        <f aca="false">IF($B77="","",IF(IFERROR(INDEX(2_plantminer!$A$2:$Z$2000,MATCH($B77,INDEX(2_plantminer!$A$2:$Z$2000,0,MATCH("original.search",2_plantminer!$A$1:$Z$1,0)),0),MATCH("domain",2_plantminer!$A$1:$Z$1,0))&amp;"","")="NA","",IFERROR(INDEX(2_plantminer!$A$2:$Z$2000,MATCH($B77,INDEX(2_plantminer!$A$2:$Z$2000,0,MATCH("original.search",2_plantminer!$A$1:$Z$1,0)),0),MATCH("domain",2_plantminer!$A$1:$Z$1,0))&amp;"","")))</f>
        <v/>
      </c>
      <c r="J77" s="6" t="str">
        <f aca="false">IF(OR($B77="",$G77=""),"",IF(ISNUMBER(SEARCH("BR-AM",$G77)),"sim","não"))</f>
        <v/>
      </c>
      <c r="K77" s="6" t="str">
        <f aca="false">IF($E77="","",IF($E77=$A77,"não","sim"))</f>
        <v/>
      </c>
      <c r="L77" s="6" t="str">
        <f aca="false">IF($B77="","indeterminada",IF(COUNTIF(2_plantminer!$A$1:$Z$1,"original.search")=0,"falta o resultado do Plantminer",IF(ISNUMBER(SEARCH("not found",$F77)),"não encontrado → Flora e Funga",IF(AND($C77="",$F77=""),"sem resultado do Plantminer (confira se colou)",IF(ISNUMBER(SEARCH("check",$F77)),"ambíguo → Flora e Funga",IF(AND(ISNUMBER(SEARCH("misspelled",$F77)),ISNUMBER(SEARCH("synonym",$F77))),"grafia corrigida e sinônimo substituído",IF(ISNUMBER(SEARCH("misspelled",$F77)),"grafia corrigida",IF(ISNUMBER(SEARCH("synonym",$F77)),"sinônimo substituído",IF(AND($C77&lt;&gt;"",$G77="",COUNTIF($C77,"* *")&gt;0),"sem ocorrência no resultado → Flora e Funga",IF($J77="não","fora do AM → conferir identificação","OK"))))))))))</f>
        <v>sem resultado do Plantminer (confira se colou)</v>
      </c>
      <c r="M77" s="9"/>
      <c r="N77" s="9"/>
      <c r="O77" s="9"/>
      <c r="P77" s="9"/>
      <c r="Q77" s="9"/>
      <c r="R77" s="6" t="str">
        <f aca="false">IF($M77="","",IF(COUNTIF($M$3:$M$242,$M77)&gt;1,"sim","não"))</f>
        <v/>
      </c>
    </row>
    <row r="78" customFormat="false" ht="15" hidden="false" customHeight="false" outlineLevel="0" collapsed="false">
      <c r="A78" s="6" t="str">
        <f aca="false">1_lista!A77</f>
        <v>Dichapetalaceae</v>
      </c>
      <c r="B78" s="6" t="str">
        <f aca="false">IF(1_lista!G77="","",1_lista!G77)</f>
        <v>Tapura amazonica</v>
      </c>
      <c r="C78" s="6" t="str">
        <f aca="false">IF($B78="","",IF(IFERROR(INDEX(2_plantminer!$A$2:$Z$2000,MATCH($B78,INDEX(2_plantminer!$A$2:$Z$2000,0,MATCH("original.search",2_plantminer!$A$1:$Z$1,0)),0),MATCH("search.str",2_plantminer!$A$1:$Z$1,0))&amp;"","")="NA","",IFERROR(INDEX(2_plantminer!$A$2:$Z$2000,MATCH($B78,INDEX(2_plantminer!$A$2:$Z$2000,0,MATCH("original.search",2_plantminer!$A$1:$Z$1,0)),0),MATCH("search.str",2_plantminer!$A$1:$Z$1,0))&amp;"","")))</f>
        <v/>
      </c>
      <c r="D78" s="6" t="str">
        <f aca="false">IF($B78="","",IF(IFERROR(INDEX(2_plantminer!$A$2:$Z$2000,MATCH($B78,INDEX(2_plantminer!$A$2:$Z$2000,0,MATCH("original.search",2_plantminer!$A$1:$Z$1,0)),0),MATCH("scientific.name",2_plantminer!$A$1:$Z$1,0))&amp;"","")="NA","",IFERROR(INDEX(2_plantminer!$A$2:$Z$2000,MATCH($B78,INDEX(2_plantminer!$A$2:$Z$2000,0,MATCH("original.search",2_plantminer!$A$1:$Z$1,0)),0),MATCH("scientific.name",2_plantminer!$A$1:$Z$1,0))&amp;"","")))</f>
        <v/>
      </c>
      <c r="E78" s="6" t="str">
        <f aca="false">IF($B78="","",IF(IFERROR(INDEX(2_plantminer!$A$2:$Z$2000,MATCH($B78,INDEX(2_plantminer!$A$2:$Z$2000,0,MATCH("original.search",2_plantminer!$A$1:$Z$1,0)),0),MATCH("family",2_plantminer!$A$1:$Z$1,0))&amp;"","")="NA","",IFERROR(INDEX(2_plantminer!$A$2:$Z$2000,MATCH($B78,INDEX(2_plantminer!$A$2:$Z$2000,0,MATCH("original.search",2_plantminer!$A$1:$Z$1,0)),0),MATCH("family",2_plantminer!$A$1:$Z$1,0))&amp;"","")))</f>
        <v/>
      </c>
      <c r="F78" s="6" t="str">
        <f aca="false">IF($B78="","",IF(IFERROR(INDEX(2_plantminer!$A$2:$Z$2000,MATCH($B78,INDEX(2_plantminer!$A$2:$Z$2000,0,MATCH("original.search",2_plantminer!$A$1:$Z$1,0)),0),MATCH("notes",2_plantminer!$A$1:$Z$1,0))&amp;"","")="NA","",IFERROR(INDEX(2_plantminer!$A$2:$Z$2000,MATCH($B78,INDEX(2_plantminer!$A$2:$Z$2000,0,MATCH("original.search",2_plantminer!$A$1:$Z$1,0)),0),MATCH("notes",2_plantminer!$A$1:$Z$1,0))&amp;"","")))</f>
        <v/>
      </c>
      <c r="G78" s="6" t="str">
        <f aca="false">IF($B78="","",IF(IFERROR(INDEX(2_plantminer!$A$2:$Z$2000,MATCH($B78,INDEX(2_plantminer!$A$2:$Z$2000,0,MATCH("original.search",2_plantminer!$A$1:$Z$1,0)),0),MATCH("occurrence",2_plantminer!$A$1:$Z$1,0))&amp;"","")="NA","",IFERROR(INDEX(2_plantminer!$A$2:$Z$2000,MATCH($B78,INDEX(2_plantminer!$A$2:$Z$2000,0,MATCH("original.search",2_plantminer!$A$1:$Z$1,0)),0),MATCH("occurrence",2_plantminer!$A$1:$Z$1,0))&amp;"","")))</f>
        <v/>
      </c>
      <c r="H78" s="6" t="str">
        <f aca="false">IF($B78="","",IF(IFERROR(INDEX(2_plantminer!$A$2:$Z$2000,MATCH($B78,INDEX(2_plantminer!$A$2:$Z$2000,0,MATCH("original.search",2_plantminer!$A$1:$Z$1,0)),0),MATCH("establishment",2_plantminer!$A$1:$Z$1,0))&amp;"","")="NA","",IFERROR(INDEX(2_plantminer!$A$2:$Z$2000,MATCH($B78,INDEX(2_plantminer!$A$2:$Z$2000,0,MATCH("original.search",2_plantminer!$A$1:$Z$1,0)),0),MATCH("establishment",2_plantminer!$A$1:$Z$1,0))&amp;"","")))</f>
        <v/>
      </c>
      <c r="I78" s="6" t="str">
        <f aca="false">IF($B78="","",IF(IFERROR(INDEX(2_plantminer!$A$2:$Z$2000,MATCH($B78,INDEX(2_plantminer!$A$2:$Z$2000,0,MATCH("original.search",2_plantminer!$A$1:$Z$1,0)),0),MATCH("domain",2_plantminer!$A$1:$Z$1,0))&amp;"","")="NA","",IFERROR(INDEX(2_plantminer!$A$2:$Z$2000,MATCH($B78,INDEX(2_plantminer!$A$2:$Z$2000,0,MATCH("original.search",2_plantminer!$A$1:$Z$1,0)),0),MATCH("domain",2_plantminer!$A$1:$Z$1,0))&amp;"","")))</f>
        <v/>
      </c>
      <c r="J78" s="6" t="str">
        <f aca="false">IF(OR($B78="",$G78=""),"",IF(ISNUMBER(SEARCH("BR-AM",$G78)),"sim","não"))</f>
        <v/>
      </c>
      <c r="K78" s="6" t="str">
        <f aca="false">IF($E78="","",IF($E78=$A78,"não","sim"))</f>
        <v/>
      </c>
      <c r="L78" s="6" t="str">
        <f aca="false">IF($B78="","indeterminada",IF(COUNTIF(2_plantminer!$A$1:$Z$1,"original.search")=0,"falta o resultado do Plantminer",IF(ISNUMBER(SEARCH("not found",$F78)),"não encontrado → Flora e Funga",IF(AND($C78="",$F78=""),"sem resultado do Plantminer (confira se colou)",IF(ISNUMBER(SEARCH("check",$F78)),"ambíguo → Flora e Funga",IF(AND(ISNUMBER(SEARCH("misspelled",$F78)),ISNUMBER(SEARCH("synonym",$F78))),"grafia corrigida e sinônimo substituído",IF(ISNUMBER(SEARCH("misspelled",$F78)),"grafia corrigida",IF(ISNUMBER(SEARCH("synonym",$F78)),"sinônimo substituído",IF(AND($C78&lt;&gt;"",$G78="",COUNTIF($C78,"* *")&gt;0),"sem ocorrência no resultado → Flora e Funga",IF($J78="não","fora do AM → conferir identificação","OK"))))))))))</f>
        <v>sem resultado do Plantminer (confira se colou)</v>
      </c>
      <c r="M78" s="9"/>
      <c r="N78" s="9"/>
      <c r="O78" s="9"/>
      <c r="P78" s="9"/>
      <c r="Q78" s="9"/>
      <c r="R78" s="6" t="str">
        <f aca="false">IF($M78="","",IF(COUNTIF($M$3:$M$242,$M78)&gt;1,"sim","não"))</f>
        <v/>
      </c>
    </row>
    <row r="79" customFormat="false" ht="15" hidden="false" customHeight="false" outlineLevel="0" collapsed="false">
      <c r="A79" s="6" t="str">
        <f aca="false">1_lista!A78</f>
        <v>Ebenaceae</v>
      </c>
      <c r="B79" s="6" t="str">
        <f aca="false">IF(1_lista!G78="","",1_lista!G78)</f>
        <v>Diospyros pseudoxylopia</v>
      </c>
      <c r="C79" s="6" t="str">
        <f aca="false">IF($B79="","",IF(IFERROR(INDEX(2_plantminer!$A$2:$Z$2000,MATCH($B79,INDEX(2_plantminer!$A$2:$Z$2000,0,MATCH("original.search",2_plantminer!$A$1:$Z$1,0)),0),MATCH("search.str",2_plantminer!$A$1:$Z$1,0))&amp;"","")="NA","",IFERROR(INDEX(2_plantminer!$A$2:$Z$2000,MATCH($B79,INDEX(2_plantminer!$A$2:$Z$2000,0,MATCH("original.search",2_plantminer!$A$1:$Z$1,0)),0),MATCH("search.str",2_plantminer!$A$1:$Z$1,0))&amp;"","")))</f>
        <v/>
      </c>
      <c r="D79" s="6" t="str">
        <f aca="false">IF($B79="","",IF(IFERROR(INDEX(2_plantminer!$A$2:$Z$2000,MATCH($B79,INDEX(2_plantminer!$A$2:$Z$2000,0,MATCH("original.search",2_plantminer!$A$1:$Z$1,0)),0),MATCH("scientific.name",2_plantminer!$A$1:$Z$1,0))&amp;"","")="NA","",IFERROR(INDEX(2_plantminer!$A$2:$Z$2000,MATCH($B79,INDEX(2_plantminer!$A$2:$Z$2000,0,MATCH("original.search",2_plantminer!$A$1:$Z$1,0)),0),MATCH("scientific.name",2_plantminer!$A$1:$Z$1,0))&amp;"","")))</f>
        <v/>
      </c>
      <c r="E79" s="6" t="str">
        <f aca="false">IF($B79="","",IF(IFERROR(INDEX(2_plantminer!$A$2:$Z$2000,MATCH($B79,INDEX(2_plantminer!$A$2:$Z$2000,0,MATCH("original.search",2_plantminer!$A$1:$Z$1,0)),0),MATCH("family",2_plantminer!$A$1:$Z$1,0))&amp;"","")="NA","",IFERROR(INDEX(2_plantminer!$A$2:$Z$2000,MATCH($B79,INDEX(2_plantminer!$A$2:$Z$2000,0,MATCH("original.search",2_plantminer!$A$1:$Z$1,0)),0),MATCH("family",2_plantminer!$A$1:$Z$1,0))&amp;"","")))</f>
        <v/>
      </c>
      <c r="F79" s="6" t="str">
        <f aca="false">IF($B79="","",IF(IFERROR(INDEX(2_plantminer!$A$2:$Z$2000,MATCH($B79,INDEX(2_plantminer!$A$2:$Z$2000,0,MATCH("original.search",2_plantminer!$A$1:$Z$1,0)),0),MATCH("notes",2_plantminer!$A$1:$Z$1,0))&amp;"","")="NA","",IFERROR(INDEX(2_plantminer!$A$2:$Z$2000,MATCH($B79,INDEX(2_plantminer!$A$2:$Z$2000,0,MATCH("original.search",2_plantminer!$A$1:$Z$1,0)),0),MATCH("notes",2_plantminer!$A$1:$Z$1,0))&amp;"","")))</f>
        <v/>
      </c>
      <c r="G79" s="6" t="str">
        <f aca="false">IF($B79="","",IF(IFERROR(INDEX(2_plantminer!$A$2:$Z$2000,MATCH($B79,INDEX(2_plantminer!$A$2:$Z$2000,0,MATCH("original.search",2_plantminer!$A$1:$Z$1,0)),0),MATCH("occurrence",2_plantminer!$A$1:$Z$1,0))&amp;"","")="NA","",IFERROR(INDEX(2_plantminer!$A$2:$Z$2000,MATCH($B79,INDEX(2_plantminer!$A$2:$Z$2000,0,MATCH("original.search",2_plantminer!$A$1:$Z$1,0)),0),MATCH("occurrence",2_plantminer!$A$1:$Z$1,0))&amp;"","")))</f>
        <v/>
      </c>
      <c r="H79" s="6" t="str">
        <f aca="false">IF($B79="","",IF(IFERROR(INDEX(2_plantminer!$A$2:$Z$2000,MATCH($B79,INDEX(2_plantminer!$A$2:$Z$2000,0,MATCH("original.search",2_plantminer!$A$1:$Z$1,0)),0),MATCH("establishment",2_plantminer!$A$1:$Z$1,0))&amp;"","")="NA","",IFERROR(INDEX(2_plantminer!$A$2:$Z$2000,MATCH($B79,INDEX(2_plantminer!$A$2:$Z$2000,0,MATCH("original.search",2_plantminer!$A$1:$Z$1,0)),0),MATCH("establishment",2_plantminer!$A$1:$Z$1,0))&amp;"","")))</f>
        <v/>
      </c>
      <c r="I79" s="6" t="str">
        <f aca="false">IF($B79="","",IF(IFERROR(INDEX(2_plantminer!$A$2:$Z$2000,MATCH($B79,INDEX(2_plantminer!$A$2:$Z$2000,0,MATCH("original.search",2_plantminer!$A$1:$Z$1,0)),0),MATCH("domain",2_plantminer!$A$1:$Z$1,0))&amp;"","")="NA","",IFERROR(INDEX(2_plantminer!$A$2:$Z$2000,MATCH($B79,INDEX(2_plantminer!$A$2:$Z$2000,0,MATCH("original.search",2_plantminer!$A$1:$Z$1,0)),0),MATCH("domain",2_plantminer!$A$1:$Z$1,0))&amp;"","")))</f>
        <v/>
      </c>
      <c r="J79" s="6" t="str">
        <f aca="false">IF(OR($B79="",$G79=""),"",IF(ISNUMBER(SEARCH("BR-AM",$G79)),"sim","não"))</f>
        <v/>
      </c>
      <c r="K79" s="6" t="str">
        <f aca="false">IF($E79="","",IF($E79=$A79,"não","sim"))</f>
        <v/>
      </c>
      <c r="L79" s="6" t="str">
        <f aca="false">IF($B79="","indeterminada",IF(COUNTIF(2_plantminer!$A$1:$Z$1,"original.search")=0,"falta o resultado do Plantminer",IF(ISNUMBER(SEARCH("not found",$F79)),"não encontrado → Flora e Funga",IF(AND($C79="",$F79=""),"sem resultado do Plantminer (confira se colou)",IF(ISNUMBER(SEARCH("check",$F79)),"ambíguo → Flora e Funga",IF(AND(ISNUMBER(SEARCH("misspelled",$F79)),ISNUMBER(SEARCH("synonym",$F79))),"grafia corrigida e sinônimo substituído",IF(ISNUMBER(SEARCH("misspelled",$F79)),"grafia corrigida",IF(ISNUMBER(SEARCH("synonym",$F79)),"sinônimo substituído",IF(AND($C79&lt;&gt;"",$G79="",COUNTIF($C79,"* *")&gt;0),"sem ocorrência no resultado → Flora e Funga",IF($J79="não","fora do AM → conferir identificação","OK"))))))))))</f>
        <v>sem resultado do Plantminer (confira se colou)</v>
      </c>
      <c r="M79" s="9"/>
      <c r="N79" s="9"/>
      <c r="O79" s="9"/>
      <c r="P79" s="9"/>
      <c r="Q79" s="9"/>
      <c r="R79" s="6" t="str">
        <f aca="false">IF($M79="","",IF(COUNTIF($M$3:$M$242,$M79)&gt;1,"sim","não"))</f>
        <v/>
      </c>
    </row>
    <row r="80" customFormat="false" ht="15" hidden="false" customHeight="false" outlineLevel="0" collapsed="false">
      <c r="A80" s="6" t="str">
        <f aca="false">1_lista!A79</f>
        <v>Elaeocarpaceae</v>
      </c>
      <c r="B80" s="6" t="str">
        <f aca="false">IF(1_lista!G79="","",1_lista!G79)</f>
        <v>Sloanea guianensis</v>
      </c>
      <c r="C80" s="6" t="str">
        <f aca="false">IF($B80="","",IF(IFERROR(INDEX(2_plantminer!$A$2:$Z$2000,MATCH($B80,INDEX(2_plantminer!$A$2:$Z$2000,0,MATCH("original.search",2_plantminer!$A$1:$Z$1,0)),0),MATCH("search.str",2_plantminer!$A$1:$Z$1,0))&amp;"","")="NA","",IFERROR(INDEX(2_plantminer!$A$2:$Z$2000,MATCH($B80,INDEX(2_plantminer!$A$2:$Z$2000,0,MATCH("original.search",2_plantminer!$A$1:$Z$1,0)),0),MATCH("search.str",2_plantminer!$A$1:$Z$1,0))&amp;"","")))</f>
        <v/>
      </c>
      <c r="D80" s="6" t="str">
        <f aca="false">IF($B80="","",IF(IFERROR(INDEX(2_plantminer!$A$2:$Z$2000,MATCH($B80,INDEX(2_plantminer!$A$2:$Z$2000,0,MATCH("original.search",2_plantminer!$A$1:$Z$1,0)),0),MATCH("scientific.name",2_plantminer!$A$1:$Z$1,0))&amp;"","")="NA","",IFERROR(INDEX(2_plantminer!$A$2:$Z$2000,MATCH($B80,INDEX(2_plantminer!$A$2:$Z$2000,0,MATCH("original.search",2_plantminer!$A$1:$Z$1,0)),0),MATCH("scientific.name",2_plantminer!$A$1:$Z$1,0))&amp;"","")))</f>
        <v/>
      </c>
      <c r="E80" s="6" t="str">
        <f aca="false">IF($B80="","",IF(IFERROR(INDEX(2_plantminer!$A$2:$Z$2000,MATCH($B80,INDEX(2_plantminer!$A$2:$Z$2000,0,MATCH("original.search",2_plantminer!$A$1:$Z$1,0)),0),MATCH("family",2_plantminer!$A$1:$Z$1,0))&amp;"","")="NA","",IFERROR(INDEX(2_plantminer!$A$2:$Z$2000,MATCH($B80,INDEX(2_plantminer!$A$2:$Z$2000,0,MATCH("original.search",2_plantminer!$A$1:$Z$1,0)),0),MATCH("family",2_plantminer!$A$1:$Z$1,0))&amp;"","")))</f>
        <v/>
      </c>
      <c r="F80" s="6" t="str">
        <f aca="false">IF($B80="","",IF(IFERROR(INDEX(2_plantminer!$A$2:$Z$2000,MATCH($B80,INDEX(2_plantminer!$A$2:$Z$2000,0,MATCH("original.search",2_plantminer!$A$1:$Z$1,0)),0),MATCH("notes",2_plantminer!$A$1:$Z$1,0))&amp;"","")="NA","",IFERROR(INDEX(2_plantminer!$A$2:$Z$2000,MATCH($B80,INDEX(2_plantminer!$A$2:$Z$2000,0,MATCH("original.search",2_plantminer!$A$1:$Z$1,0)),0),MATCH("notes",2_plantminer!$A$1:$Z$1,0))&amp;"","")))</f>
        <v/>
      </c>
      <c r="G80" s="6" t="str">
        <f aca="false">IF($B80="","",IF(IFERROR(INDEX(2_plantminer!$A$2:$Z$2000,MATCH($B80,INDEX(2_plantminer!$A$2:$Z$2000,0,MATCH("original.search",2_plantminer!$A$1:$Z$1,0)),0),MATCH("occurrence",2_plantminer!$A$1:$Z$1,0))&amp;"","")="NA","",IFERROR(INDEX(2_plantminer!$A$2:$Z$2000,MATCH($B80,INDEX(2_plantminer!$A$2:$Z$2000,0,MATCH("original.search",2_plantminer!$A$1:$Z$1,0)),0),MATCH("occurrence",2_plantminer!$A$1:$Z$1,0))&amp;"","")))</f>
        <v/>
      </c>
      <c r="H80" s="6" t="str">
        <f aca="false">IF($B80="","",IF(IFERROR(INDEX(2_plantminer!$A$2:$Z$2000,MATCH($B80,INDEX(2_plantminer!$A$2:$Z$2000,0,MATCH("original.search",2_plantminer!$A$1:$Z$1,0)),0),MATCH("establishment",2_plantminer!$A$1:$Z$1,0))&amp;"","")="NA","",IFERROR(INDEX(2_plantminer!$A$2:$Z$2000,MATCH($B80,INDEX(2_plantminer!$A$2:$Z$2000,0,MATCH("original.search",2_plantminer!$A$1:$Z$1,0)),0),MATCH("establishment",2_plantminer!$A$1:$Z$1,0))&amp;"","")))</f>
        <v/>
      </c>
      <c r="I80" s="6" t="str">
        <f aca="false">IF($B80="","",IF(IFERROR(INDEX(2_plantminer!$A$2:$Z$2000,MATCH($B80,INDEX(2_plantminer!$A$2:$Z$2000,0,MATCH("original.search",2_plantminer!$A$1:$Z$1,0)),0),MATCH("domain",2_plantminer!$A$1:$Z$1,0))&amp;"","")="NA","",IFERROR(INDEX(2_plantminer!$A$2:$Z$2000,MATCH($B80,INDEX(2_plantminer!$A$2:$Z$2000,0,MATCH("original.search",2_plantminer!$A$1:$Z$1,0)),0),MATCH("domain",2_plantminer!$A$1:$Z$1,0))&amp;"","")))</f>
        <v/>
      </c>
      <c r="J80" s="6" t="str">
        <f aca="false">IF(OR($B80="",$G80=""),"",IF(ISNUMBER(SEARCH("BR-AM",$G80)),"sim","não"))</f>
        <v/>
      </c>
      <c r="K80" s="6" t="str">
        <f aca="false">IF($E80="","",IF($E80=$A80,"não","sim"))</f>
        <v/>
      </c>
      <c r="L80" s="6" t="str">
        <f aca="false">IF($B80="","indeterminada",IF(COUNTIF(2_plantminer!$A$1:$Z$1,"original.search")=0,"falta o resultado do Plantminer",IF(ISNUMBER(SEARCH("not found",$F80)),"não encontrado → Flora e Funga",IF(AND($C80="",$F80=""),"sem resultado do Plantminer (confira se colou)",IF(ISNUMBER(SEARCH("check",$F80)),"ambíguo → Flora e Funga",IF(AND(ISNUMBER(SEARCH("misspelled",$F80)),ISNUMBER(SEARCH("synonym",$F80))),"grafia corrigida e sinônimo substituído",IF(ISNUMBER(SEARCH("misspelled",$F80)),"grafia corrigida",IF(ISNUMBER(SEARCH("synonym",$F80)),"sinônimo substituído",IF(AND($C80&lt;&gt;"",$G80="",COUNTIF($C80,"* *")&gt;0),"sem ocorrência no resultado → Flora e Funga",IF($J80="não","fora do AM → conferir identificação","OK"))))))))))</f>
        <v>sem resultado do Plantminer (confira se colou)</v>
      </c>
      <c r="M80" s="9"/>
      <c r="N80" s="9"/>
      <c r="O80" s="9"/>
      <c r="P80" s="9"/>
      <c r="Q80" s="9"/>
      <c r="R80" s="6" t="str">
        <f aca="false">IF($M80="","",IF(COUNTIF($M$3:$M$242,$M80)&gt;1,"sim","não"))</f>
        <v/>
      </c>
    </row>
    <row r="81" customFormat="false" ht="15" hidden="false" customHeight="false" outlineLevel="0" collapsed="false">
      <c r="A81" s="6" t="str">
        <f aca="false">1_lista!A80</f>
        <v>Elaeocarpaceae</v>
      </c>
      <c r="B81" s="6" t="str">
        <f aca="false">IF(1_lista!G80="","",1_lista!G80)</f>
        <v>Sloanea excelsa</v>
      </c>
      <c r="C81" s="6" t="str">
        <f aca="false">IF($B81="","",IF(IFERROR(INDEX(2_plantminer!$A$2:$Z$2000,MATCH($B81,INDEX(2_plantminer!$A$2:$Z$2000,0,MATCH("original.search",2_plantminer!$A$1:$Z$1,0)),0),MATCH("search.str",2_plantminer!$A$1:$Z$1,0))&amp;"","")="NA","",IFERROR(INDEX(2_plantminer!$A$2:$Z$2000,MATCH($B81,INDEX(2_plantminer!$A$2:$Z$2000,0,MATCH("original.search",2_plantminer!$A$1:$Z$1,0)),0),MATCH("search.str",2_plantminer!$A$1:$Z$1,0))&amp;"","")))</f>
        <v/>
      </c>
      <c r="D81" s="6" t="str">
        <f aca="false">IF($B81="","",IF(IFERROR(INDEX(2_plantminer!$A$2:$Z$2000,MATCH($B81,INDEX(2_plantminer!$A$2:$Z$2000,0,MATCH("original.search",2_plantminer!$A$1:$Z$1,0)),0),MATCH("scientific.name",2_plantminer!$A$1:$Z$1,0))&amp;"","")="NA","",IFERROR(INDEX(2_plantminer!$A$2:$Z$2000,MATCH($B81,INDEX(2_plantminer!$A$2:$Z$2000,0,MATCH("original.search",2_plantminer!$A$1:$Z$1,0)),0),MATCH("scientific.name",2_plantminer!$A$1:$Z$1,0))&amp;"","")))</f>
        <v/>
      </c>
      <c r="E81" s="6" t="str">
        <f aca="false">IF($B81="","",IF(IFERROR(INDEX(2_plantminer!$A$2:$Z$2000,MATCH($B81,INDEX(2_plantminer!$A$2:$Z$2000,0,MATCH("original.search",2_plantminer!$A$1:$Z$1,0)),0),MATCH("family",2_plantminer!$A$1:$Z$1,0))&amp;"","")="NA","",IFERROR(INDEX(2_plantminer!$A$2:$Z$2000,MATCH($B81,INDEX(2_plantminer!$A$2:$Z$2000,0,MATCH("original.search",2_plantminer!$A$1:$Z$1,0)),0),MATCH("family",2_plantminer!$A$1:$Z$1,0))&amp;"","")))</f>
        <v/>
      </c>
      <c r="F81" s="6" t="str">
        <f aca="false">IF($B81="","",IF(IFERROR(INDEX(2_plantminer!$A$2:$Z$2000,MATCH($B81,INDEX(2_plantminer!$A$2:$Z$2000,0,MATCH("original.search",2_plantminer!$A$1:$Z$1,0)),0),MATCH("notes",2_plantminer!$A$1:$Z$1,0))&amp;"","")="NA","",IFERROR(INDEX(2_plantminer!$A$2:$Z$2000,MATCH($B81,INDEX(2_plantminer!$A$2:$Z$2000,0,MATCH("original.search",2_plantminer!$A$1:$Z$1,0)),0),MATCH("notes",2_plantminer!$A$1:$Z$1,0))&amp;"","")))</f>
        <v/>
      </c>
      <c r="G81" s="6" t="str">
        <f aca="false">IF($B81="","",IF(IFERROR(INDEX(2_plantminer!$A$2:$Z$2000,MATCH($B81,INDEX(2_plantminer!$A$2:$Z$2000,0,MATCH("original.search",2_plantminer!$A$1:$Z$1,0)),0),MATCH("occurrence",2_plantminer!$A$1:$Z$1,0))&amp;"","")="NA","",IFERROR(INDEX(2_plantminer!$A$2:$Z$2000,MATCH($B81,INDEX(2_plantminer!$A$2:$Z$2000,0,MATCH("original.search",2_plantminer!$A$1:$Z$1,0)),0),MATCH("occurrence",2_plantminer!$A$1:$Z$1,0))&amp;"","")))</f>
        <v/>
      </c>
      <c r="H81" s="6" t="str">
        <f aca="false">IF($B81="","",IF(IFERROR(INDEX(2_plantminer!$A$2:$Z$2000,MATCH($B81,INDEX(2_plantminer!$A$2:$Z$2000,0,MATCH("original.search",2_plantminer!$A$1:$Z$1,0)),0),MATCH("establishment",2_plantminer!$A$1:$Z$1,0))&amp;"","")="NA","",IFERROR(INDEX(2_plantminer!$A$2:$Z$2000,MATCH($B81,INDEX(2_plantminer!$A$2:$Z$2000,0,MATCH("original.search",2_plantminer!$A$1:$Z$1,0)),0),MATCH("establishment",2_plantminer!$A$1:$Z$1,0))&amp;"","")))</f>
        <v/>
      </c>
      <c r="I81" s="6" t="str">
        <f aca="false">IF($B81="","",IF(IFERROR(INDEX(2_plantminer!$A$2:$Z$2000,MATCH($B81,INDEX(2_plantminer!$A$2:$Z$2000,0,MATCH("original.search",2_plantminer!$A$1:$Z$1,0)),0),MATCH("domain",2_plantminer!$A$1:$Z$1,0))&amp;"","")="NA","",IFERROR(INDEX(2_plantminer!$A$2:$Z$2000,MATCH($B81,INDEX(2_plantminer!$A$2:$Z$2000,0,MATCH("original.search",2_plantminer!$A$1:$Z$1,0)),0),MATCH("domain",2_plantminer!$A$1:$Z$1,0))&amp;"","")))</f>
        <v/>
      </c>
      <c r="J81" s="6" t="str">
        <f aca="false">IF(OR($B81="",$G81=""),"",IF(ISNUMBER(SEARCH("BR-AM",$G81)),"sim","não"))</f>
        <v/>
      </c>
      <c r="K81" s="6" t="str">
        <f aca="false">IF($E81="","",IF($E81=$A81,"não","sim"))</f>
        <v/>
      </c>
      <c r="L81" s="6" t="str">
        <f aca="false">IF($B81="","indeterminada",IF(COUNTIF(2_plantminer!$A$1:$Z$1,"original.search")=0,"falta o resultado do Plantminer",IF(ISNUMBER(SEARCH("not found",$F81)),"não encontrado → Flora e Funga",IF(AND($C81="",$F81=""),"sem resultado do Plantminer (confira se colou)",IF(ISNUMBER(SEARCH("check",$F81)),"ambíguo → Flora e Funga",IF(AND(ISNUMBER(SEARCH("misspelled",$F81)),ISNUMBER(SEARCH("synonym",$F81))),"grafia corrigida e sinônimo substituído",IF(ISNUMBER(SEARCH("misspelled",$F81)),"grafia corrigida",IF(ISNUMBER(SEARCH("synonym",$F81)),"sinônimo substituído",IF(AND($C81&lt;&gt;"",$G81="",COUNTIF($C81,"* *")&gt;0),"sem ocorrência no resultado → Flora e Funga",IF($J81="não","fora do AM → conferir identificação","OK"))))))))))</f>
        <v>sem resultado do Plantminer (confira se colou)</v>
      </c>
      <c r="M81" s="9"/>
      <c r="N81" s="9"/>
      <c r="O81" s="9"/>
      <c r="P81" s="9"/>
      <c r="Q81" s="9"/>
      <c r="R81" s="6" t="str">
        <f aca="false">IF($M81="","",IF(COUNTIF($M$3:$M$242,$M81)&gt;1,"sim","não"))</f>
        <v/>
      </c>
    </row>
    <row r="82" customFormat="false" ht="15" hidden="false" customHeight="false" outlineLevel="0" collapsed="false">
      <c r="A82" s="6" t="str">
        <f aca="false">1_lista!A81</f>
        <v>Elaeocarpaceae</v>
      </c>
      <c r="B82" s="6" t="str">
        <f aca="false">IF(1_lista!G81="","",1_lista!G81)</f>
        <v>Sloanea floribunda</v>
      </c>
      <c r="C82" s="6" t="str">
        <f aca="false">IF($B82="","",IF(IFERROR(INDEX(2_plantminer!$A$2:$Z$2000,MATCH($B82,INDEX(2_plantminer!$A$2:$Z$2000,0,MATCH("original.search",2_plantminer!$A$1:$Z$1,0)),0),MATCH("search.str",2_plantminer!$A$1:$Z$1,0))&amp;"","")="NA","",IFERROR(INDEX(2_plantminer!$A$2:$Z$2000,MATCH($B82,INDEX(2_plantminer!$A$2:$Z$2000,0,MATCH("original.search",2_plantminer!$A$1:$Z$1,0)),0),MATCH("search.str",2_plantminer!$A$1:$Z$1,0))&amp;"","")))</f>
        <v/>
      </c>
      <c r="D82" s="6" t="str">
        <f aca="false">IF($B82="","",IF(IFERROR(INDEX(2_plantminer!$A$2:$Z$2000,MATCH($B82,INDEX(2_plantminer!$A$2:$Z$2000,0,MATCH("original.search",2_plantminer!$A$1:$Z$1,0)),0),MATCH("scientific.name",2_plantminer!$A$1:$Z$1,0))&amp;"","")="NA","",IFERROR(INDEX(2_plantminer!$A$2:$Z$2000,MATCH($B82,INDEX(2_plantminer!$A$2:$Z$2000,0,MATCH("original.search",2_plantminer!$A$1:$Z$1,0)),0),MATCH("scientific.name",2_plantminer!$A$1:$Z$1,0))&amp;"","")))</f>
        <v/>
      </c>
      <c r="E82" s="6" t="str">
        <f aca="false">IF($B82="","",IF(IFERROR(INDEX(2_plantminer!$A$2:$Z$2000,MATCH($B82,INDEX(2_plantminer!$A$2:$Z$2000,0,MATCH("original.search",2_plantminer!$A$1:$Z$1,0)),0),MATCH("family",2_plantminer!$A$1:$Z$1,0))&amp;"","")="NA","",IFERROR(INDEX(2_plantminer!$A$2:$Z$2000,MATCH($B82,INDEX(2_plantminer!$A$2:$Z$2000,0,MATCH("original.search",2_plantminer!$A$1:$Z$1,0)),0),MATCH("family",2_plantminer!$A$1:$Z$1,0))&amp;"","")))</f>
        <v/>
      </c>
      <c r="F82" s="6" t="str">
        <f aca="false">IF($B82="","",IF(IFERROR(INDEX(2_plantminer!$A$2:$Z$2000,MATCH($B82,INDEX(2_plantminer!$A$2:$Z$2000,0,MATCH("original.search",2_plantminer!$A$1:$Z$1,0)),0),MATCH("notes",2_plantminer!$A$1:$Z$1,0))&amp;"","")="NA","",IFERROR(INDEX(2_plantminer!$A$2:$Z$2000,MATCH($B82,INDEX(2_plantminer!$A$2:$Z$2000,0,MATCH("original.search",2_plantminer!$A$1:$Z$1,0)),0),MATCH("notes",2_plantminer!$A$1:$Z$1,0))&amp;"","")))</f>
        <v/>
      </c>
      <c r="G82" s="6" t="str">
        <f aca="false">IF($B82="","",IF(IFERROR(INDEX(2_plantminer!$A$2:$Z$2000,MATCH($B82,INDEX(2_plantminer!$A$2:$Z$2000,0,MATCH("original.search",2_plantminer!$A$1:$Z$1,0)),0),MATCH("occurrence",2_plantminer!$A$1:$Z$1,0))&amp;"","")="NA","",IFERROR(INDEX(2_plantminer!$A$2:$Z$2000,MATCH($B82,INDEX(2_plantminer!$A$2:$Z$2000,0,MATCH("original.search",2_plantminer!$A$1:$Z$1,0)),0),MATCH("occurrence",2_plantminer!$A$1:$Z$1,0))&amp;"","")))</f>
        <v/>
      </c>
      <c r="H82" s="6" t="str">
        <f aca="false">IF($B82="","",IF(IFERROR(INDEX(2_plantminer!$A$2:$Z$2000,MATCH($B82,INDEX(2_plantminer!$A$2:$Z$2000,0,MATCH("original.search",2_plantminer!$A$1:$Z$1,0)),0),MATCH("establishment",2_plantminer!$A$1:$Z$1,0))&amp;"","")="NA","",IFERROR(INDEX(2_plantminer!$A$2:$Z$2000,MATCH($B82,INDEX(2_plantminer!$A$2:$Z$2000,0,MATCH("original.search",2_plantminer!$A$1:$Z$1,0)),0),MATCH("establishment",2_plantminer!$A$1:$Z$1,0))&amp;"","")))</f>
        <v/>
      </c>
      <c r="I82" s="6" t="str">
        <f aca="false">IF($B82="","",IF(IFERROR(INDEX(2_plantminer!$A$2:$Z$2000,MATCH($B82,INDEX(2_plantminer!$A$2:$Z$2000,0,MATCH("original.search",2_plantminer!$A$1:$Z$1,0)),0),MATCH("domain",2_plantminer!$A$1:$Z$1,0))&amp;"","")="NA","",IFERROR(INDEX(2_plantminer!$A$2:$Z$2000,MATCH($B82,INDEX(2_plantminer!$A$2:$Z$2000,0,MATCH("original.search",2_plantminer!$A$1:$Z$1,0)),0),MATCH("domain",2_plantminer!$A$1:$Z$1,0))&amp;"","")))</f>
        <v/>
      </c>
      <c r="J82" s="6" t="str">
        <f aca="false">IF(OR($B82="",$G82=""),"",IF(ISNUMBER(SEARCH("BR-AM",$G82)),"sim","não"))</f>
        <v/>
      </c>
      <c r="K82" s="6" t="str">
        <f aca="false">IF($E82="","",IF($E82=$A82,"não","sim"))</f>
        <v/>
      </c>
      <c r="L82" s="6" t="str">
        <f aca="false">IF($B82="","indeterminada",IF(COUNTIF(2_plantminer!$A$1:$Z$1,"original.search")=0,"falta o resultado do Plantminer",IF(ISNUMBER(SEARCH("not found",$F82)),"não encontrado → Flora e Funga",IF(AND($C82="",$F82=""),"sem resultado do Plantminer (confira se colou)",IF(ISNUMBER(SEARCH("check",$F82)),"ambíguo → Flora e Funga",IF(AND(ISNUMBER(SEARCH("misspelled",$F82)),ISNUMBER(SEARCH("synonym",$F82))),"grafia corrigida e sinônimo substituído",IF(ISNUMBER(SEARCH("misspelled",$F82)),"grafia corrigida",IF(ISNUMBER(SEARCH("synonym",$F82)),"sinônimo substituído",IF(AND($C82&lt;&gt;"",$G82="",COUNTIF($C82,"* *")&gt;0),"sem ocorrência no resultado → Flora e Funga",IF($J82="não","fora do AM → conferir identificação","OK"))))))))))</f>
        <v>sem resultado do Plantminer (confira se colou)</v>
      </c>
      <c r="M82" s="9"/>
      <c r="N82" s="9"/>
      <c r="O82" s="9"/>
      <c r="P82" s="9"/>
      <c r="Q82" s="9"/>
      <c r="R82" s="6" t="str">
        <f aca="false">IF($M82="","",IF(COUNTIF($M$3:$M$242,$M82)&gt;1,"sim","não"))</f>
        <v/>
      </c>
    </row>
    <row r="83" customFormat="false" ht="15" hidden="false" customHeight="false" outlineLevel="0" collapsed="false">
      <c r="A83" s="6" t="str">
        <f aca="false">1_lista!A82</f>
        <v>Euphorbiaceae</v>
      </c>
      <c r="B83" s="6" t="str">
        <f aca="false">IF(1_lista!G82="","",1_lista!G82)</f>
        <v>Alchornea</v>
      </c>
      <c r="C83" s="6" t="str">
        <f aca="false">IF($B83="","",IF(IFERROR(INDEX(2_plantminer!$A$2:$Z$2000,MATCH($B83,INDEX(2_plantminer!$A$2:$Z$2000,0,MATCH("original.search",2_plantminer!$A$1:$Z$1,0)),0),MATCH("search.str",2_plantminer!$A$1:$Z$1,0))&amp;"","")="NA","",IFERROR(INDEX(2_plantminer!$A$2:$Z$2000,MATCH($B83,INDEX(2_plantminer!$A$2:$Z$2000,0,MATCH("original.search",2_plantminer!$A$1:$Z$1,0)),0),MATCH("search.str",2_plantminer!$A$1:$Z$1,0))&amp;"","")))</f>
        <v/>
      </c>
      <c r="D83" s="6" t="str">
        <f aca="false">IF($B83="","",IF(IFERROR(INDEX(2_plantminer!$A$2:$Z$2000,MATCH($B83,INDEX(2_plantminer!$A$2:$Z$2000,0,MATCH("original.search",2_plantminer!$A$1:$Z$1,0)),0),MATCH("scientific.name",2_plantminer!$A$1:$Z$1,0))&amp;"","")="NA","",IFERROR(INDEX(2_plantminer!$A$2:$Z$2000,MATCH($B83,INDEX(2_plantminer!$A$2:$Z$2000,0,MATCH("original.search",2_plantminer!$A$1:$Z$1,0)),0),MATCH("scientific.name",2_plantminer!$A$1:$Z$1,0))&amp;"","")))</f>
        <v/>
      </c>
      <c r="E83" s="6" t="str">
        <f aca="false">IF($B83="","",IF(IFERROR(INDEX(2_plantminer!$A$2:$Z$2000,MATCH($B83,INDEX(2_plantminer!$A$2:$Z$2000,0,MATCH("original.search",2_plantminer!$A$1:$Z$1,0)),0),MATCH("family",2_plantminer!$A$1:$Z$1,0))&amp;"","")="NA","",IFERROR(INDEX(2_plantminer!$A$2:$Z$2000,MATCH($B83,INDEX(2_plantminer!$A$2:$Z$2000,0,MATCH("original.search",2_plantminer!$A$1:$Z$1,0)),0),MATCH("family",2_plantminer!$A$1:$Z$1,0))&amp;"","")))</f>
        <v/>
      </c>
      <c r="F83" s="6" t="str">
        <f aca="false">IF($B83="","",IF(IFERROR(INDEX(2_plantminer!$A$2:$Z$2000,MATCH($B83,INDEX(2_plantminer!$A$2:$Z$2000,0,MATCH("original.search",2_plantminer!$A$1:$Z$1,0)),0),MATCH("notes",2_plantminer!$A$1:$Z$1,0))&amp;"","")="NA","",IFERROR(INDEX(2_plantminer!$A$2:$Z$2000,MATCH($B83,INDEX(2_plantminer!$A$2:$Z$2000,0,MATCH("original.search",2_plantminer!$A$1:$Z$1,0)),0),MATCH("notes",2_plantminer!$A$1:$Z$1,0))&amp;"","")))</f>
        <v/>
      </c>
      <c r="G83" s="6" t="str">
        <f aca="false">IF($B83="","",IF(IFERROR(INDEX(2_plantminer!$A$2:$Z$2000,MATCH($B83,INDEX(2_plantminer!$A$2:$Z$2000,0,MATCH("original.search",2_plantminer!$A$1:$Z$1,0)),0),MATCH("occurrence",2_plantminer!$A$1:$Z$1,0))&amp;"","")="NA","",IFERROR(INDEX(2_plantminer!$A$2:$Z$2000,MATCH($B83,INDEX(2_plantminer!$A$2:$Z$2000,0,MATCH("original.search",2_plantminer!$A$1:$Z$1,0)),0),MATCH("occurrence",2_plantminer!$A$1:$Z$1,0))&amp;"","")))</f>
        <v/>
      </c>
      <c r="H83" s="6" t="str">
        <f aca="false">IF($B83="","",IF(IFERROR(INDEX(2_plantminer!$A$2:$Z$2000,MATCH($B83,INDEX(2_plantminer!$A$2:$Z$2000,0,MATCH("original.search",2_plantminer!$A$1:$Z$1,0)),0),MATCH("establishment",2_plantminer!$A$1:$Z$1,0))&amp;"","")="NA","",IFERROR(INDEX(2_plantminer!$A$2:$Z$2000,MATCH($B83,INDEX(2_plantminer!$A$2:$Z$2000,0,MATCH("original.search",2_plantminer!$A$1:$Z$1,0)),0),MATCH("establishment",2_plantminer!$A$1:$Z$1,0))&amp;"","")))</f>
        <v/>
      </c>
      <c r="I83" s="6" t="str">
        <f aca="false">IF($B83="","",IF(IFERROR(INDEX(2_plantminer!$A$2:$Z$2000,MATCH($B83,INDEX(2_plantminer!$A$2:$Z$2000,0,MATCH("original.search",2_plantminer!$A$1:$Z$1,0)),0),MATCH("domain",2_plantminer!$A$1:$Z$1,0))&amp;"","")="NA","",IFERROR(INDEX(2_plantminer!$A$2:$Z$2000,MATCH($B83,INDEX(2_plantminer!$A$2:$Z$2000,0,MATCH("original.search",2_plantminer!$A$1:$Z$1,0)),0),MATCH("domain",2_plantminer!$A$1:$Z$1,0))&amp;"","")))</f>
        <v/>
      </c>
      <c r="J83" s="6" t="str">
        <f aca="false">IF(OR($B83="",$G83=""),"",IF(ISNUMBER(SEARCH("BR-AM",$G83)),"sim","não"))</f>
        <v/>
      </c>
      <c r="K83" s="6" t="str">
        <f aca="false">IF($E83="","",IF($E83=$A83,"não","sim"))</f>
        <v/>
      </c>
      <c r="L83" s="6" t="str">
        <f aca="false">IF($B83="","indeterminada",IF(COUNTIF(2_plantminer!$A$1:$Z$1,"original.search")=0,"falta o resultado do Plantminer",IF(ISNUMBER(SEARCH("not found",$F83)),"não encontrado → Flora e Funga",IF(AND($C83="",$F83=""),"sem resultado do Plantminer (confira se colou)",IF(ISNUMBER(SEARCH("check",$F83)),"ambíguo → Flora e Funga",IF(AND(ISNUMBER(SEARCH("misspelled",$F83)),ISNUMBER(SEARCH("synonym",$F83))),"grafia corrigida e sinônimo substituído",IF(ISNUMBER(SEARCH("misspelled",$F83)),"grafia corrigida",IF(ISNUMBER(SEARCH("synonym",$F83)),"sinônimo substituído",IF(AND($C83&lt;&gt;"",$G83="",COUNTIF($C83,"* *")&gt;0),"sem ocorrência no resultado → Flora e Funga",IF($J83="não","fora do AM → conferir identificação","OK"))))))))))</f>
        <v>sem resultado do Plantminer (confira se colou)</v>
      </c>
      <c r="M83" s="9"/>
      <c r="N83" s="9"/>
      <c r="O83" s="9"/>
      <c r="P83" s="9"/>
      <c r="Q83" s="9"/>
      <c r="R83" s="6" t="str">
        <f aca="false">IF($M83="","",IF(COUNTIF($M$3:$M$242,$M83)&gt;1,"sim","não"))</f>
        <v/>
      </c>
    </row>
    <row r="84" customFormat="false" ht="15" hidden="false" customHeight="false" outlineLevel="0" collapsed="false">
      <c r="A84" s="6" t="str">
        <f aca="false">1_lista!A83</f>
        <v>Euphorbiaceae</v>
      </c>
      <c r="B84" s="6" t="str">
        <f aca="false">IF(1_lista!G83="","",1_lista!G83)</f>
        <v>Conceveiba guianensis</v>
      </c>
      <c r="C84" s="6" t="str">
        <f aca="false">IF($B84="","",IF(IFERROR(INDEX(2_plantminer!$A$2:$Z$2000,MATCH($B84,INDEX(2_plantminer!$A$2:$Z$2000,0,MATCH("original.search",2_plantminer!$A$1:$Z$1,0)),0),MATCH("search.str",2_plantminer!$A$1:$Z$1,0))&amp;"","")="NA","",IFERROR(INDEX(2_plantminer!$A$2:$Z$2000,MATCH($B84,INDEX(2_plantminer!$A$2:$Z$2000,0,MATCH("original.search",2_plantminer!$A$1:$Z$1,0)),0),MATCH("search.str",2_plantminer!$A$1:$Z$1,0))&amp;"","")))</f>
        <v/>
      </c>
      <c r="D84" s="6" t="str">
        <f aca="false">IF($B84="","",IF(IFERROR(INDEX(2_plantminer!$A$2:$Z$2000,MATCH($B84,INDEX(2_plantminer!$A$2:$Z$2000,0,MATCH("original.search",2_plantminer!$A$1:$Z$1,0)),0),MATCH("scientific.name",2_plantminer!$A$1:$Z$1,0))&amp;"","")="NA","",IFERROR(INDEX(2_plantminer!$A$2:$Z$2000,MATCH($B84,INDEX(2_plantminer!$A$2:$Z$2000,0,MATCH("original.search",2_plantminer!$A$1:$Z$1,0)),0),MATCH("scientific.name",2_plantminer!$A$1:$Z$1,0))&amp;"","")))</f>
        <v/>
      </c>
      <c r="E84" s="6" t="str">
        <f aca="false">IF($B84="","",IF(IFERROR(INDEX(2_plantminer!$A$2:$Z$2000,MATCH($B84,INDEX(2_plantminer!$A$2:$Z$2000,0,MATCH("original.search",2_plantminer!$A$1:$Z$1,0)),0),MATCH("family",2_plantminer!$A$1:$Z$1,0))&amp;"","")="NA","",IFERROR(INDEX(2_plantminer!$A$2:$Z$2000,MATCH($B84,INDEX(2_plantminer!$A$2:$Z$2000,0,MATCH("original.search",2_plantminer!$A$1:$Z$1,0)),0),MATCH("family",2_plantminer!$A$1:$Z$1,0))&amp;"","")))</f>
        <v/>
      </c>
      <c r="F84" s="6" t="str">
        <f aca="false">IF($B84="","",IF(IFERROR(INDEX(2_plantminer!$A$2:$Z$2000,MATCH($B84,INDEX(2_plantminer!$A$2:$Z$2000,0,MATCH("original.search",2_plantminer!$A$1:$Z$1,0)),0),MATCH("notes",2_plantminer!$A$1:$Z$1,0))&amp;"","")="NA","",IFERROR(INDEX(2_plantminer!$A$2:$Z$2000,MATCH($B84,INDEX(2_plantminer!$A$2:$Z$2000,0,MATCH("original.search",2_plantminer!$A$1:$Z$1,0)),0),MATCH("notes",2_plantminer!$A$1:$Z$1,0))&amp;"","")))</f>
        <v/>
      </c>
      <c r="G84" s="6" t="str">
        <f aca="false">IF($B84="","",IF(IFERROR(INDEX(2_plantminer!$A$2:$Z$2000,MATCH($B84,INDEX(2_plantminer!$A$2:$Z$2000,0,MATCH("original.search",2_plantminer!$A$1:$Z$1,0)),0),MATCH("occurrence",2_plantminer!$A$1:$Z$1,0))&amp;"","")="NA","",IFERROR(INDEX(2_plantminer!$A$2:$Z$2000,MATCH($B84,INDEX(2_plantminer!$A$2:$Z$2000,0,MATCH("original.search",2_plantminer!$A$1:$Z$1,0)),0),MATCH("occurrence",2_plantminer!$A$1:$Z$1,0))&amp;"","")))</f>
        <v/>
      </c>
      <c r="H84" s="6" t="str">
        <f aca="false">IF($B84="","",IF(IFERROR(INDEX(2_plantminer!$A$2:$Z$2000,MATCH($B84,INDEX(2_plantminer!$A$2:$Z$2000,0,MATCH("original.search",2_plantminer!$A$1:$Z$1,0)),0),MATCH("establishment",2_plantminer!$A$1:$Z$1,0))&amp;"","")="NA","",IFERROR(INDEX(2_plantminer!$A$2:$Z$2000,MATCH($B84,INDEX(2_plantminer!$A$2:$Z$2000,0,MATCH("original.search",2_plantminer!$A$1:$Z$1,0)),0),MATCH("establishment",2_plantminer!$A$1:$Z$1,0))&amp;"","")))</f>
        <v/>
      </c>
      <c r="I84" s="6" t="str">
        <f aca="false">IF($B84="","",IF(IFERROR(INDEX(2_plantminer!$A$2:$Z$2000,MATCH($B84,INDEX(2_plantminer!$A$2:$Z$2000,0,MATCH("original.search",2_plantminer!$A$1:$Z$1,0)),0),MATCH("domain",2_plantminer!$A$1:$Z$1,0))&amp;"","")="NA","",IFERROR(INDEX(2_plantminer!$A$2:$Z$2000,MATCH($B84,INDEX(2_plantminer!$A$2:$Z$2000,0,MATCH("original.search",2_plantminer!$A$1:$Z$1,0)),0),MATCH("domain",2_plantminer!$A$1:$Z$1,0))&amp;"","")))</f>
        <v/>
      </c>
      <c r="J84" s="6" t="str">
        <f aca="false">IF(OR($B84="",$G84=""),"",IF(ISNUMBER(SEARCH("BR-AM",$G84)),"sim","não"))</f>
        <v/>
      </c>
      <c r="K84" s="6" t="str">
        <f aca="false">IF($E84="","",IF($E84=$A84,"não","sim"))</f>
        <v/>
      </c>
      <c r="L84" s="6" t="str">
        <f aca="false">IF($B84="","indeterminada",IF(COUNTIF(2_plantminer!$A$1:$Z$1,"original.search")=0,"falta o resultado do Plantminer",IF(ISNUMBER(SEARCH("not found",$F84)),"não encontrado → Flora e Funga",IF(AND($C84="",$F84=""),"sem resultado do Plantminer (confira se colou)",IF(ISNUMBER(SEARCH("check",$F84)),"ambíguo → Flora e Funga",IF(AND(ISNUMBER(SEARCH("misspelled",$F84)),ISNUMBER(SEARCH("synonym",$F84))),"grafia corrigida e sinônimo substituído",IF(ISNUMBER(SEARCH("misspelled",$F84)),"grafia corrigida",IF(ISNUMBER(SEARCH("synonym",$F84)),"sinônimo substituído",IF(AND($C84&lt;&gt;"",$G84="",COUNTIF($C84,"* *")&gt;0),"sem ocorrência no resultado → Flora e Funga",IF($J84="não","fora do AM → conferir identificação","OK"))))))))))</f>
        <v>sem resultado do Plantminer (confira se colou)</v>
      </c>
      <c r="M84" s="9"/>
      <c r="N84" s="9"/>
      <c r="O84" s="9"/>
      <c r="P84" s="9"/>
      <c r="Q84" s="9"/>
      <c r="R84" s="6" t="str">
        <f aca="false">IF($M84="","",IF(COUNTIF($M$3:$M$242,$M84)&gt;1,"sim","não"))</f>
        <v/>
      </c>
    </row>
    <row r="85" customFormat="false" ht="15" hidden="false" customHeight="false" outlineLevel="0" collapsed="false">
      <c r="A85" s="6" t="str">
        <f aca="false">1_lista!A84</f>
        <v>Euphorbiaceae</v>
      </c>
      <c r="B85" s="6" t="str">
        <f aca="false">IF(1_lista!G84="","",1_lista!G84)</f>
        <v>Croton lanjouwensis</v>
      </c>
      <c r="C85" s="6" t="str">
        <f aca="false">IF($B85="","",IF(IFERROR(INDEX(2_plantminer!$A$2:$Z$2000,MATCH($B85,INDEX(2_plantminer!$A$2:$Z$2000,0,MATCH("original.search",2_plantminer!$A$1:$Z$1,0)),0),MATCH("search.str",2_plantminer!$A$1:$Z$1,0))&amp;"","")="NA","",IFERROR(INDEX(2_plantminer!$A$2:$Z$2000,MATCH($B85,INDEX(2_plantminer!$A$2:$Z$2000,0,MATCH("original.search",2_plantminer!$A$1:$Z$1,0)),0),MATCH("search.str",2_plantminer!$A$1:$Z$1,0))&amp;"","")))</f>
        <v/>
      </c>
      <c r="D85" s="6" t="str">
        <f aca="false">IF($B85="","",IF(IFERROR(INDEX(2_plantminer!$A$2:$Z$2000,MATCH($B85,INDEX(2_plantminer!$A$2:$Z$2000,0,MATCH("original.search",2_plantminer!$A$1:$Z$1,0)),0),MATCH("scientific.name",2_plantminer!$A$1:$Z$1,0))&amp;"","")="NA","",IFERROR(INDEX(2_plantminer!$A$2:$Z$2000,MATCH($B85,INDEX(2_plantminer!$A$2:$Z$2000,0,MATCH("original.search",2_plantminer!$A$1:$Z$1,0)),0),MATCH("scientific.name",2_plantminer!$A$1:$Z$1,0))&amp;"","")))</f>
        <v/>
      </c>
      <c r="E85" s="6" t="str">
        <f aca="false">IF($B85="","",IF(IFERROR(INDEX(2_plantminer!$A$2:$Z$2000,MATCH($B85,INDEX(2_plantminer!$A$2:$Z$2000,0,MATCH("original.search",2_plantminer!$A$1:$Z$1,0)),0),MATCH("family",2_plantminer!$A$1:$Z$1,0))&amp;"","")="NA","",IFERROR(INDEX(2_plantminer!$A$2:$Z$2000,MATCH($B85,INDEX(2_plantminer!$A$2:$Z$2000,0,MATCH("original.search",2_plantminer!$A$1:$Z$1,0)),0),MATCH("family",2_plantminer!$A$1:$Z$1,0))&amp;"","")))</f>
        <v/>
      </c>
      <c r="F85" s="6" t="str">
        <f aca="false">IF($B85="","",IF(IFERROR(INDEX(2_plantminer!$A$2:$Z$2000,MATCH($B85,INDEX(2_plantminer!$A$2:$Z$2000,0,MATCH("original.search",2_plantminer!$A$1:$Z$1,0)),0),MATCH("notes",2_plantminer!$A$1:$Z$1,0))&amp;"","")="NA","",IFERROR(INDEX(2_plantminer!$A$2:$Z$2000,MATCH($B85,INDEX(2_plantminer!$A$2:$Z$2000,0,MATCH("original.search",2_plantminer!$A$1:$Z$1,0)),0),MATCH("notes",2_plantminer!$A$1:$Z$1,0))&amp;"","")))</f>
        <v/>
      </c>
      <c r="G85" s="6" t="str">
        <f aca="false">IF($B85="","",IF(IFERROR(INDEX(2_plantminer!$A$2:$Z$2000,MATCH($B85,INDEX(2_plantminer!$A$2:$Z$2000,0,MATCH("original.search",2_plantminer!$A$1:$Z$1,0)),0),MATCH("occurrence",2_plantminer!$A$1:$Z$1,0))&amp;"","")="NA","",IFERROR(INDEX(2_plantminer!$A$2:$Z$2000,MATCH($B85,INDEX(2_plantminer!$A$2:$Z$2000,0,MATCH("original.search",2_plantminer!$A$1:$Z$1,0)),0),MATCH("occurrence",2_plantminer!$A$1:$Z$1,0))&amp;"","")))</f>
        <v/>
      </c>
      <c r="H85" s="6" t="str">
        <f aca="false">IF($B85="","",IF(IFERROR(INDEX(2_plantminer!$A$2:$Z$2000,MATCH($B85,INDEX(2_plantminer!$A$2:$Z$2000,0,MATCH("original.search",2_plantminer!$A$1:$Z$1,0)),0),MATCH("establishment",2_plantminer!$A$1:$Z$1,0))&amp;"","")="NA","",IFERROR(INDEX(2_plantminer!$A$2:$Z$2000,MATCH($B85,INDEX(2_plantminer!$A$2:$Z$2000,0,MATCH("original.search",2_plantminer!$A$1:$Z$1,0)),0),MATCH("establishment",2_plantminer!$A$1:$Z$1,0))&amp;"","")))</f>
        <v/>
      </c>
      <c r="I85" s="6" t="str">
        <f aca="false">IF($B85="","",IF(IFERROR(INDEX(2_plantminer!$A$2:$Z$2000,MATCH($B85,INDEX(2_plantminer!$A$2:$Z$2000,0,MATCH("original.search",2_plantminer!$A$1:$Z$1,0)),0),MATCH("domain",2_plantminer!$A$1:$Z$1,0))&amp;"","")="NA","",IFERROR(INDEX(2_plantminer!$A$2:$Z$2000,MATCH($B85,INDEX(2_plantminer!$A$2:$Z$2000,0,MATCH("original.search",2_plantminer!$A$1:$Z$1,0)),0),MATCH("domain",2_plantminer!$A$1:$Z$1,0))&amp;"","")))</f>
        <v/>
      </c>
      <c r="J85" s="6" t="str">
        <f aca="false">IF(OR($B85="",$G85=""),"",IF(ISNUMBER(SEARCH("BR-AM",$G85)),"sim","não"))</f>
        <v/>
      </c>
      <c r="K85" s="6" t="str">
        <f aca="false">IF($E85="","",IF($E85=$A85,"não","sim"))</f>
        <v/>
      </c>
      <c r="L85" s="6" t="str">
        <f aca="false">IF($B85="","indeterminada",IF(COUNTIF(2_plantminer!$A$1:$Z$1,"original.search")=0,"falta o resultado do Plantminer",IF(ISNUMBER(SEARCH("not found",$F85)),"não encontrado → Flora e Funga",IF(AND($C85="",$F85=""),"sem resultado do Plantminer (confira se colou)",IF(ISNUMBER(SEARCH("check",$F85)),"ambíguo → Flora e Funga",IF(AND(ISNUMBER(SEARCH("misspelled",$F85)),ISNUMBER(SEARCH("synonym",$F85))),"grafia corrigida e sinônimo substituído",IF(ISNUMBER(SEARCH("misspelled",$F85)),"grafia corrigida",IF(ISNUMBER(SEARCH("synonym",$F85)),"sinônimo substituído",IF(AND($C85&lt;&gt;"",$G85="",COUNTIF($C85,"* *")&gt;0),"sem ocorrência no resultado → Flora e Funga",IF($J85="não","fora do AM → conferir identificação","OK"))))))))))</f>
        <v>sem resultado do Plantminer (confira se colou)</v>
      </c>
      <c r="M85" s="9"/>
      <c r="N85" s="9"/>
      <c r="O85" s="9"/>
      <c r="P85" s="9"/>
      <c r="Q85" s="9"/>
      <c r="R85" s="6" t="str">
        <f aca="false">IF($M85="","",IF(COUNTIF($M$3:$M$242,$M85)&gt;1,"sim","não"))</f>
        <v/>
      </c>
    </row>
    <row r="86" customFormat="false" ht="15" hidden="false" customHeight="false" outlineLevel="0" collapsed="false">
      <c r="A86" s="6" t="str">
        <f aca="false">1_lista!A85</f>
        <v>Euphorbiaceae</v>
      </c>
      <c r="B86" s="6" t="str">
        <f aca="false">IF(1_lista!G85="","",1_lista!G85)</f>
        <v>Hevea guianensis</v>
      </c>
      <c r="C86" s="6" t="str">
        <f aca="false">IF($B86="","",IF(IFERROR(INDEX(2_plantminer!$A$2:$Z$2000,MATCH($B86,INDEX(2_plantminer!$A$2:$Z$2000,0,MATCH("original.search",2_plantminer!$A$1:$Z$1,0)),0),MATCH("search.str",2_plantminer!$A$1:$Z$1,0))&amp;"","")="NA","",IFERROR(INDEX(2_plantminer!$A$2:$Z$2000,MATCH($B86,INDEX(2_plantminer!$A$2:$Z$2000,0,MATCH("original.search",2_plantminer!$A$1:$Z$1,0)),0),MATCH("search.str",2_plantminer!$A$1:$Z$1,0))&amp;"","")))</f>
        <v/>
      </c>
      <c r="D86" s="6" t="str">
        <f aca="false">IF($B86="","",IF(IFERROR(INDEX(2_plantminer!$A$2:$Z$2000,MATCH($B86,INDEX(2_plantminer!$A$2:$Z$2000,0,MATCH("original.search",2_plantminer!$A$1:$Z$1,0)),0),MATCH("scientific.name",2_plantminer!$A$1:$Z$1,0))&amp;"","")="NA","",IFERROR(INDEX(2_plantminer!$A$2:$Z$2000,MATCH($B86,INDEX(2_plantminer!$A$2:$Z$2000,0,MATCH("original.search",2_plantminer!$A$1:$Z$1,0)),0),MATCH("scientific.name",2_plantminer!$A$1:$Z$1,0))&amp;"","")))</f>
        <v/>
      </c>
      <c r="E86" s="6" t="str">
        <f aca="false">IF($B86="","",IF(IFERROR(INDEX(2_plantminer!$A$2:$Z$2000,MATCH($B86,INDEX(2_plantminer!$A$2:$Z$2000,0,MATCH("original.search",2_plantminer!$A$1:$Z$1,0)),0),MATCH("family",2_plantminer!$A$1:$Z$1,0))&amp;"","")="NA","",IFERROR(INDEX(2_plantminer!$A$2:$Z$2000,MATCH($B86,INDEX(2_plantminer!$A$2:$Z$2000,0,MATCH("original.search",2_plantminer!$A$1:$Z$1,0)),0),MATCH("family",2_plantminer!$A$1:$Z$1,0))&amp;"","")))</f>
        <v/>
      </c>
      <c r="F86" s="6" t="str">
        <f aca="false">IF($B86="","",IF(IFERROR(INDEX(2_plantminer!$A$2:$Z$2000,MATCH($B86,INDEX(2_plantminer!$A$2:$Z$2000,0,MATCH("original.search",2_plantminer!$A$1:$Z$1,0)),0),MATCH("notes",2_plantminer!$A$1:$Z$1,0))&amp;"","")="NA","",IFERROR(INDEX(2_plantminer!$A$2:$Z$2000,MATCH($B86,INDEX(2_plantminer!$A$2:$Z$2000,0,MATCH("original.search",2_plantminer!$A$1:$Z$1,0)),0),MATCH("notes",2_plantminer!$A$1:$Z$1,0))&amp;"","")))</f>
        <v/>
      </c>
      <c r="G86" s="6" t="str">
        <f aca="false">IF($B86="","",IF(IFERROR(INDEX(2_plantminer!$A$2:$Z$2000,MATCH($B86,INDEX(2_plantminer!$A$2:$Z$2000,0,MATCH("original.search",2_plantminer!$A$1:$Z$1,0)),0),MATCH("occurrence",2_plantminer!$A$1:$Z$1,0))&amp;"","")="NA","",IFERROR(INDEX(2_plantminer!$A$2:$Z$2000,MATCH($B86,INDEX(2_plantminer!$A$2:$Z$2000,0,MATCH("original.search",2_plantminer!$A$1:$Z$1,0)),0),MATCH("occurrence",2_plantminer!$A$1:$Z$1,0))&amp;"","")))</f>
        <v/>
      </c>
      <c r="H86" s="6" t="str">
        <f aca="false">IF($B86="","",IF(IFERROR(INDEX(2_plantminer!$A$2:$Z$2000,MATCH($B86,INDEX(2_plantminer!$A$2:$Z$2000,0,MATCH("original.search",2_plantminer!$A$1:$Z$1,0)),0),MATCH("establishment",2_plantminer!$A$1:$Z$1,0))&amp;"","")="NA","",IFERROR(INDEX(2_plantminer!$A$2:$Z$2000,MATCH($B86,INDEX(2_plantminer!$A$2:$Z$2000,0,MATCH("original.search",2_plantminer!$A$1:$Z$1,0)),0),MATCH("establishment",2_plantminer!$A$1:$Z$1,0))&amp;"","")))</f>
        <v/>
      </c>
      <c r="I86" s="6" t="str">
        <f aca="false">IF($B86="","",IF(IFERROR(INDEX(2_plantminer!$A$2:$Z$2000,MATCH($B86,INDEX(2_plantminer!$A$2:$Z$2000,0,MATCH("original.search",2_plantminer!$A$1:$Z$1,0)),0),MATCH("domain",2_plantminer!$A$1:$Z$1,0))&amp;"","")="NA","",IFERROR(INDEX(2_plantminer!$A$2:$Z$2000,MATCH($B86,INDEX(2_plantminer!$A$2:$Z$2000,0,MATCH("original.search",2_plantminer!$A$1:$Z$1,0)),0),MATCH("domain",2_plantminer!$A$1:$Z$1,0))&amp;"","")))</f>
        <v/>
      </c>
      <c r="J86" s="6" t="str">
        <f aca="false">IF(OR($B86="",$G86=""),"",IF(ISNUMBER(SEARCH("BR-AM",$G86)),"sim","não"))</f>
        <v/>
      </c>
      <c r="K86" s="6" t="str">
        <f aca="false">IF($E86="","",IF($E86=$A86,"não","sim"))</f>
        <v/>
      </c>
      <c r="L86" s="6" t="str">
        <f aca="false">IF($B86="","indeterminada",IF(COUNTIF(2_plantminer!$A$1:$Z$1,"original.search")=0,"falta o resultado do Plantminer",IF(ISNUMBER(SEARCH("not found",$F86)),"não encontrado → Flora e Funga",IF(AND($C86="",$F86=""),"sem resultado do Plantminer (confira se colou)",IF(ISNUMBER(SEARCH("check",$F86)),"ambíguo → Flora e Funga",IF(AND(ISNUMBER(SEARCH("misspelled",$F86)),ISNUMBER(SEARCH("synonym",$F86))),"grafia corrigida e sinônimo substituído",IF(ISNUMBER(SEARCH("misspelled",$F86)),"grafia corrigida",IF(ISNUMBER(SEARCH("synonym",$F86)),"sinônimo substituído",IF(AND($C86&lt;&gt;"",$G86="",COUNTIF($C86,"* *")&gt;0),"sem ocorrência no resultado → Flora e Funga",IF($J86="não","fora do AM → conferir identificação","OK"))))))))))</f>
        <v>sem resultado do Plantminer (confira se colou)</v>
      </c>
      <c r="M86" s="9"/>
      <c r="N86" s="9"/>
      <c r="O86" s="9"/>
      <c r="P86" s="9"/>
      <c r="Q86" s="9"/>
      <c r="R86" s="6" t="str">
        <f aca="false">IF($M86="","",IF(COUNTIF($M$3:$M$242,$M86)&gt;1,"sim","não"))</f>
        <v/>
      </c>
    </row>
    <row r="87" customFormat="false" ht="15" hidden="false" customHeight="false" outlineLevel="0" collapsed="false">
      <c r="A87" s="6" t="str">
        <f aca="false">1_lista!A86</f>
        <v>Euphorbiaceae</v>
      </c>
      <c r="B87" s="6" t="str">
        <f aca="false">IF(1_lista!G86="","",1_lista!G86)</f>
        <v>Mabea angularis</v>
      </c>
      <c r="C87" s="6" t="str">
        <f aca="false">IF($B87="","",IF(IFERROR(INDEX(2_plantminer!$A$2:$Z$2000,MATCH($B87,INDEX(2_plantminer!$A$2:$Z$2000,0,MATCH("original.search",2_plantminer!$A$1:$Z$1,0)),0),MATCH("search.str",2_plantminer!$A$1:$Z$1,0))&amp;"","")="NA","",IFERROR(INDEX(2_plantminer!$A$2:$Z$2000,MATCH($B87,INDEX(2_plantminer!$A$2:$Z$2000,0,MATCH("original.search",2_plantminer!$A$1:$Z$1,0)),0),MATCH("search.str",2_plantminer!$A$1:$Z$1,0))&amp;"","")))</f>
        <v/>
      </c>
      <c r="D87" s="6" t="str">
        <f aca="false">IF($B87="","",IF(IFERROR(INDEX(2_plantminer!$A$2:$Z$2000,MATCH($B87,INDEX(2_plantminer!$A$2:$Z$2000,0,MATCH("original.search",2_plantminer!$A$1:$Z$1,0)),0),MATCH("scientific.name",2_plantminer!$A$1:$Z$1,0))&amp;"","")="NA","",IFERROR(INDEX(2_plantminer!$A$2:$Z$2000,MATCH($B87,INDEX(2_plantminer!$A$2:$Z$2000,0,MATCH("original.search",2_plantminer!$A$1:$Z$1,0)),0),MATCH("scientific.name",2_plantminer!$A$1:$Z$1,0))&amp;"","")))</f>
        <v/>
      </c>
      <c r="E87" s="6" t="str">
        <f aca="false">IF($B87="","",IF(IFERROR(INDEX(2_plantminer!$A$2:$Z$2000,MATCH($B87,INDEX(2_plantminer!$A$2:$Z$2000,0,MATCH("original.search",2_plantminer!$A$1:$Z$1,0)),0),MATCH("family",2_plantminer!$A$1:$Z$1,0))&amp;"","")="NA","",IFERROR(INDEX(2_plantminer!$A$2:$Z$2000,MATCH($B87,INDEX(2_plantminer!$A$2:$Z$2000,0,MATCH("original.search",2_plantminer!$A$1:$Z$1,0)),0),MATCH("family",2_plantminer!$A$1:$Z$1,0))&amp;"","")))</f>
        <v/>
      </c>
      <c r="F87" s="6" t="str">
        <f aca="false">IF($B87="","",IF(IFERROR(INDEX(2_plantminer!$A$2:$Z$2000,MATCH($B87,INDEX(2_plantminer!$A$2:$Z$2000,0,MATCH("original.search",2_plantminer!$A$1:$Z$1,0)),0),MATCH("notes",2_plantminer!$A$1:$Z$1,0))&amp;"","")="NA","",IFERROR(INDEX(2_plantminer!$A$2:$Z$2000,MATCH($B87,INDEX(2_plantminer!$A$2:$Z$2000,0,MATCH("original.search",2_plantminer!$A$1:$Z$1,0)),0),MATCH("notes",2_plantminer!$A$1:$Z$1,0))&amp;"","")))</f>
        <v/>
      </c>
      <c r="G87" s="6" t="str">
        <f aca="false">IF($B87="","",IF(IFERROR(INDEX(2_plantminer!$A$2:$Z$2000,MATCH($B87,INDEX(2_plantminer!$A$2:$Z$2000,0,MATCH("original.search",2_plantminer!$A$1:$Z$1,0)),0),MATCH("occurrence",2_plantminer!$A$1:$Z$1,0))&amp;"","")="NA","",IFERROR(INDEX(2_plantminer!$A$2:$Z$2000,MATCH($B87,INDEX(2_plantminer!$A$2:$Z$2000,0,MATCH("original.search",2_plantminer!$A$1:$Z$1,0)),0),MATCH("occurrence",2_plantminer!$A$1:$Z$1,0))&amp;"","")))</f>
        <v/>
      </c>
      <c r="H87" s="6" t="str">
        <f aca="false">IF($B87="","",IF(IFERROR(INDEX(2_plantminer!$A$2:$Z$2000,MATCH($B87,INDEX(2_plantminer!$A$2:$Z$2000,0,MATCH("original.search",2_plantminer!$A$1:$Z$1,0)),0),MATCH("establishment",2_plantminer!$A$1:$Z$1,0))&amp;"","")="NA","",IFERROR(INDEX(2_plantminer!$A$2:$Z$2000,MATCH($B87,INDEX(2_plantminer!$A$2:$Z$2000,0,MATCH("original.search",2_plantminer!$A$1:$Z$1,0)),0),MATCH("establishment",2_plantminer!$A$1:$Z$1,0))&amp;"","")))</f>
        <v/>
      </c>
      <c r="I87" s="6" t="str">
        <f aca="false">IF($B87="","",IF(IFERROR(INDEX(2_plantminer!$A$2:$Z$2000,MATCH($B87,INDEX(2_plantminer!$A$2:$Z$2000,0,MATCH("original.search",2_plantminer!$A$1:$Z$1,0)),0),MATCH("domain",2_plantminer!$A$1:$Z$1,0))&amp;"","")="NA","",IFERROR(INDEX(2_plantminer!$A$2:$Z$2000,MATCH($B87,INDEX(2_plantminer!$A$2:$Z$2000,0,MATCH("original.search",2_plantminer!$A$1:$Z$1,0)),0),MATCH("domain",2_plantminer!$A$1:$Z$1,0))&amp;"","")))</f>
        <v/>
      </c>
      <c r="J87" s="6" t="str">
        <f aca="false">IF(OR($B87="",$G87=""),"",IF(ISNUMBER(SEARCH("BR-AM",$G87)),"sim","não"))</f>
        <v/>
      </c>
      <c r="K87" s="6" t="str">
        <f aca="false">IF($E87="","",IF($E87=$A87,"não","sim"))</f>
        <v/>
      </c>
      <c r="L87" s="6" t="str">
        <f aca="false">IF($B87="","indeterminada",IF(COUNTIF(2_plantminer!$A$1:$Z$1,"original.search")=0,"falta o resultado do Plantminer",IF(ISNUMBER(SEARCH("not found",$F87)),"não encontrado → Flora e Funga",IF(AND($C87="",$F87=""),"sem resultado do Plantminer (confira se colou)",IF(ISNUMBER(SEARCH("check",$F87)),"ambíguo → Flora e Funga",IF(AND(ISNUMBER(SEARCH("misspelled",$F87)),ISNUMBER(SEARCH("synonym",$F87))),"grafia corrigida e sinônimo substituído",IF(ISNUMBER(SEARCH("misspelled",$F87)),"grafia corrigida",IF(ISNUMBER(SEARCH("synonym",$F87)),"sinônimo substituído",IF(AND($C87&lt;&gt;"",$G87="",COUNTIF($C87,"* *")&gt;0),"sem ocorrência no resultado → Flora e Funga",IF($J87="não","fora do AM → conferir identificação","OK"))))))))))</f>
        <v>sem resultado do Plantminer (confira se colou)</v>
      </c>
      <c r="M87" s="9"/>
      <c r="N87" s="9"/>
      <c r="O87" s="9"/>
      <c r="P87" s="9"/>
      <c r="Q87" s="9"/>
      <c r="R87" s="6" t="str">
        <f aca="false">IF($M87="","",IF(COUNTIF($M$3:$M$242,$M87)&gt;1,"sim","não"))</f>
        <v/>
      </c>
    </row>
    <row r="88" customFormat="false" ht="15" hidden="false" customHeight="false" outlineLevel="0" collapsed="false">
      <c r="A88" s="6" t="str">
        <f aca="false">1_lista!A87</f>
        <v>Euphorbiaceae</v>
      </c>
      <c r="B88" s="6" t="str">
        <f aca="false">IF(1_lista!G87="","",1_lista!G87)</f>
        <v>Mabea caudata</v>
      </c>
      <c r="C88" s="6" t="str">
        <f aca="false">IF($B88="","",IF(IFERROR(INDEX(2_plantminer!$A$2:$Z$2000,MATCH($B88,INDEX(2_plantminer!$A$2:$Z$2000,0,MATCH("original.search",2_plantminer!$A$1:$Z$1,0)),0),MATCH("search.str",2_plantminer!$A$1:$Z$1,0))&amp;"","")="NA","",IFERROR(INDEX(2_plantminer!$A$2:$Z$2000,MATCH($B88,INDEX(2_plantminer!$A$2:$Z$2000,0,MATCH("original.search",2_plantminer!$A$1:$Z$1,0)),0),MATCH("search.str",2_plantminer!$A$1:$Z$1,0))&amp;"","")))</f>
        <v/>
      </c>
      <c r="D88" s="6" t="str">
        <f aca="false">IF($B88="","",IF(IFERROR(INDEX(2_plantminer!$A$2:$Z$2000,MATCH($B88,INDEX(2_plantminer!$A$2:$Z$2000,0,MATCH("original.search",2_plantminer!$A$1:$Z$1,0)),0),MATCH("scientific.name",2_plantminer!$A$1:$Z$1,0))&amp;"","")="NA","",IFERROR(INDEX(2_plantminer!$A$2:$Z$2000,MATCH($B88,INDEX(2_plantminer!$A$2:$Z$2000,0,MATCH("original.search",2_plantminer!$A$1:$Z$1,0)),0),MATCH("scientific.name",2_plantminer!$A$1:$Z$1,0))&amp;"","")))</f>
        <v/>
      </c>
      <c r="E88" s="6" t="str">
        <f aca="false">IF($B88="","",IF(IFERROR(INDEX(2_plantminer!$A$2:$Z$2000,MATCH($B88,INDEX(2_plantminer!$A$2:$Z$2000,0,MATCH("original.search",2_plantminer!$A$1:$Z$1,0)),0),MATCH("family",2_plantminer!$A$1:$Z$1,0))&amp;"","")="NA","",IFERROR(INDEX(2_plantminer!$A$2:$Z$2000,MATCH($B88,INDEX(2_plantminer!$A$2:$Z$2000,0,MATCH("original.search",2_plantminer!$A$1:$Z$1,0)),0),MATCH("family",2_plantminer!$A$1:$Z$1,0))&amp;"","")))</f>
        <v/>
      </c>
      <c r="F88" s="6" t="str">
        <f aca="false">IF($B88="","",IF(IFERROR(INDEX(2_plantminer!$A$2:$Z$2000,MATCH($B88,INDEX(2_plantminer!$A$2:$Z$2000,0,MATCH("original.search",2_plantminer!$A$1:$Z$1,0)),0),MATCH("notes",2_plantminer!$A$1:$Z$1,0))&amp;"","")="NA","",IFERROR(INDEX(2_plantminer!$A$2:$Z$2000,MATCH($B88,INDEX(2_plantminer!$A$2:$Z$2000,0,MATCH("original.search",2_plantminer!$A$1:$Z$1,0)),0),MATCH("notes",2_plantminer!$A$1:$Z$1,0))&amp;"","")))</f>
        <v/>
      </c>
      <c r="G88" s="6" t="str">
        <f aca="false">IF($B88="","",IF(IFERROR(INDEX(2_plantminer!$A$2:$Z$2000,MATCH($B88,INDEX(2_plantminer!$A$2:$Z$2000,0,MATCH("original.search",2_plantminer!$A$1:$Z$1,0)),0),MATCH("occurrence",2_plantminer!$A$1:$Z$1,0))&amp;"","")="NA","",IFERROR(INDEX(2_plantminer!$A$2:$Z$2000,MATCH($B88,INDEX(2_plantminer!$A$2:$Z$2000,0,MATCH("original.search",2_plantminer!$A$1:$Z$1,0)),0),MATCH("occurrence",2_plantminer!$A$1:$Z$1,0))&amp;"","")))</f>
        <v/>
      </c>
      <c r="H88" s="6" t="str">
        <f aca="false">IF($B88="","",IF(IFERROR(INDEX(2_plantminer!$A$2:$Z$2000,MATCH($B88,INDEX(2_plantminer!$A$2:$Z$2000,0,MATCH("original.search",2_plantminer!$A$1:$Z$1,0)),0),MATCH("establishment",2_plantminer!$A$1:$Z$1,0))&amp;"","")="NA","",IFERROR(INDEX(2_plantminer!$A$2:$Z$2000,MATCH($B88,INDEX(2_plantminer!$A$2:$Z$2000,0,MATCH("original.search",2_plantminer!$A$1:$Z$1,0)),0),MATCH("establishment",2_plantminer!$A$1:$Z$1,0))&amp;"","")))</f>
        <v/>
      </c>
      <c r="I88" s="6" t="str">
        <f aca="false">IF($B88="","",IF(IFERROR(INDEX(2_plantminer!$A$2:$Z$2000,MATCH($B88,INDEX(2_plantminer!$A$2:$Z$2000,0,MATCH("original.search",2_plantminer!$A$1:$Z$1,0)),0),MATCH("domain",2_plantminer!$A$1:$Z$1,0))&amp;"","")="NA","",IFERROR(INDEX(2_plantminer!$A$2:$Z$2000,MATCH($B88,INDEX(2_plantminer!$A$2:$Z$2000,0,MATCH("original.search",2_plantminer!$A$1:$Z$1,0)),0),MATCH("domain",2_plantminer!$A$1:$Z$1,0))&amp;"","")))</f>
        <v/>
      </c>
      <c r="J88" s="6" t="str">
        <f aca="false">IF(OR($B88="",$G88=""),"",IF(ISNUMBER(SEARCH("BR-AM",$G88)),"sim","não"))</f>
        <v/>
      </c>
      <c r="K88" s="6" t="str">
        <f aca="false">IF($E88="","",IF($E88=$A88,"não","sim"))</f>
        <v/>
      </c>
      <c r="L88" s="6" t="str">
        <f aca="false">IF($B88="","indeterminada",IF(COUNTIF(2_plantminer!$A$1:$Z$1,"original.search")=0,"falta o resultado do Plantminer",IF(ISNUMBER(SEARCH("not found",$F88)),"não encontrado → Flora e Funga",IF(AND($C88="",$F88=""),"sem resultado do Plantminer (confira se colou)",IF(ISNUMBER(SEARCH("check",$F88)),"ambíguo → Flora e Funga",IF(AND(ISNUMBER(SEARCH("misspelled",$F88)),ISNUMBER(SEARCH("synonym",$F88))),"grafia corrigida e sinônimo substituído",IF(ISNUMBER(SEARCH("misspelled",$F88)),"grafia corrigida",IF(ISNUMBER(SEARCH("synonym",$F88)),"sinônimo substituído",IF(AND($C88&lt;&gt;"",$G88="",COUNTIF($C88,"* *")&gt;0),"sem ocorrência no resultado → Flora e Funga",IF($J88="não","fora do AM → conferir identificação","OK"))))))))))</f>
        <v>sem resultado do Plantminer (confira se colou)</v>
      </c>
      <c r="M88" s="9"/>
      <c r="N88" s="9"/>
      <c r="O88" s="9"/>
      <c r="P88" s="9"/>
      <c r="Q88" s="9"/>
      <c r="R88" s="6" t="str">
        <f aca="false">IF($M88="","",IF(COUNTIF($M$3:$M$242,$M88)&gt;1,"sim","não"))</f>
        <v/>
      </c>
    </row>
    <row r="89" customFormat="false" ht="15" hidden="false" customHeight="false" outlineLevel="0" collapsed="false">
      <c r="A89" s="6" t="str">
        <f aca="false">1_lista!A88</f>
        <v>Euphorbiaceae</v>
      </c>
      <c r="B89" s="6" t="str">
        <f aca="false">IF(1_lista!G88="","",1_lista!G88)</f>
        <v>Mabea angustifolia</v>
      </c>
      <c r="C89" s="6" t="str">
        <f aca="false">IF($B89="","",IF(IFERROR(INDEX(2_plantminer!$A$2:$Z$2000,MATCH($B89,INDEX(2_plantminer!$A$2:$Z$2000,0,MATCH("original.search",2_plantminer!$A$1:$Z$1,0)),0),MATCH("search.str",2_plantminer!$A$1:$Z$1,0))&amp;"","")="NA","",IFERROR(INDEX(2_plantminer!$A$2:$Z$2000,MATCH($B89,INDEX(2_plantminer!$A$2:$Z$2000,0,MATCH("original.search",2_plantminer!$A$1:$Z$1,0)),0),MATCH("search.str",2_plantminer!$A$1:$Z$1,0))&amp;"","")))</f>
        <v/>
      </c>
      <c r="D89" s="6" t="str">
        <f aca="false">IF($B89="","",IF(IFERROR(INDEX(2_plantminer!$A$2:$Z$2000,MATCH($B89,INDEX(2_plantminer!$A$2:$Z$2000,0,MATCH("original.search",2_plantminer!$A$1:$Z$1,0)),0),MATCH("scientific.name",2_plantminer!$A$1:$Z$1,0))&amp;"","")="NA","",IFERROR(INDEX(2_plantminer!$A$2:$Z$2000,MATCH($B89,INDEX(2_plantminer!$A$2:$Z$2000,0,MATCH("original.search",2_plantminer!$A$1:$Z$1,0)),0),MATCH("scientific.name",2_plantminer!$A$1:$Z$1,0))&amp;"","")))</f>
        <v/>
      </c>
      <c r="E89" s="6" t="str">
        <f aca="false">IF($B89="","",IF(IFERROR(INDEX(2_plantminer!$A$2:$Z$2000,MATCH($B89,INDEX(2_plantminer!$A$2:$Z$2000,0,MATCH("original.search",2_plantminer!$A$1:$Z$1,0)),0),MATCH("family",2_plantminer!$A$1:$Z$1,0))&amp;"","")="NA","",IFERROR(INDEX(2_plantminer!$A$2:$Z$2000,MATCH($B89,INDEX(2_plantminer!$A$2:$Z$2000,0,MATCH("original.search",2_plantminer!$A$1:$Z$1,0)),0),MATCH("family",2_plantminer!$A$1:$Z$1,0))&amp;"","")))</f>
        <v/>
      </c>
      <c r="F89" s="6" t="str">
        <f aca="false">IF($B89="","",IF(IFERROR(INDEX(2_plantminer!$A$2:$Z$2000,MATCH($B89,INDEX(2_plantminer!$A$2:$Z$2000,0,MATCH("original.search",2_plantminer!$A$1:$Z$1,0)),0),MATCH("notes",2_plantminer!$A$1:$Z$1,0))&amp;"","")="NA","",IFERROR(INDEX(2_plantminer!$A$2:$Z$2000,MATCH($B89,INDEX(2_plantminer!$A$2:$Z$2000,0,MATCH("original.search",2_plantminer!$A$1:$Z$1,0)),0),MATCH("notes",2_plantminer!$A$1:$Z$1,0))&amp;"","")))</f>
        <v/>
      </c>
      <c r="G89" s="6" t="str">
        <f aca="false">IF($B89="","",IF(IFERROR(INDEX(2_plantminer!$A$2:$Z$2000,MATCH($B89,INDEX(2_plantminer!$A$2:$Z$2000,0,MATCH("original.search",2_plantminer!$A$1:$Z$1,0)),0),MATCH("occurrence",2_plantminer!$A$1:$Z$1,0))&amp;"","")="NA","",IFERROR(INDEX(2_plantminer!$A$2:$Z$2000,MATCH($B89,INDEX(2_plantminer!$A$2:$Z$2000,0,MATCH("original.search",2_plantminer!$A$1:$Z$1,0)),0),MATCH("occurrence",2_plantminer!$A$1:$Z$1,0))&amp;"","")))</f>
        <v/>
      </c>
      <c r="H89" s="6" t="str">
        <f aca="false">IF($B89="","",IF(IFERROR(INDEX(2_plantminer!$A$2:$Z$2000,MATCH($B89,INDEX(2_plantminer!$A$2:$Z$2000,0,MATCH("original.search",2_plantminer!$A$1:$Z$1,0)),0),MATCH("establishment",2_plantminer!$A$1:$Z$1,0))&amp;"","")="NA","",IFERROR(INDEX(2_plantminer!$A$2:$Z$2000,MATCH($B89,INDEX(2_plantminer!$A$2:$Z$2000,0,MATCH("original.search",2_plantminer!$A$1:$Z$1,0)),0),MATCH("establishment",2_plantminer!$A$1:$Z$1,0))&amp;"","")))</f>
        <v/>
      </c>
      <c r="I89" s="6" t="str">
        <f aca="false">IF($B89="","",IF(IFERROR(INDEX(2_plantminer!$A$2:$Z$2000,MATCH($B89,INDEX(2_plantminer!$A$2:$Z$2000,0,MATCH("original.search",2_plantminer!$A$1:$Z$1,0)),0),MATCH("domain",2_plantminer!$A$1:$Z$1,0))&amp;"","")="NA","",IFERROR(INDEX(2_plantminer!$A$2:$Z$2000,MATCH($B89,INDEX(2_plantminer!$A$2:$Z$2000,0,MATCH("original.search",2_plantminer!$A$1:$Z$1,0)),0),MATCH("domain",2_plantminer!$A$1:$Z$1,0))&amp;"","")))</f>
        <v/>
      </c>
      <c r="J89" s="6" t="str">
        <f aca="false">IF(OR($B89="",$G89=""),"",IF(ISNUMBER(SEARCH("BR-AM",$G89)),"sim","não"))</f>
        <v/>
      </c>
      <c r="K89" s="6" t="str">
        <f aca="false">IF($E89="","",IF($E89=$A89,"não","sim"))</f>
        <v/>
      </c>
      <c r="L89" s="6" t="str">
        <f aca="false">IF($B89="","indeterminada",IF(COUNTIF(2_plantminer!$A$1:$Z$1,"original.search")=0,"falta o resultado do Plantminer",IF(ISNUMBER(SEARCH("not found",$F89)),"não encontrado → Flora e Funga",IF(AND($C89="",$F89=""),"sem resultado do Plantminer (confira se colou)",IF(ISNUMBER(SEARCH("check",$F89)),"ambíguo → Flora e Funga",IF(AND(ISNUMBER(SEARCH("misspelled",$F89)),ISNUMBER(SEARCH("synonym",$F89))),"grafia corrigida e sinônimo substituído",IF(ISNUMBER(SEARCH("misspelled",$F89)),"grafia corrigida",IF(ISNUMBER(SEARCH("synonym",$F89)),"sinônimo substituído",IF(AND($C89&lt;&gt;"",$G89="",COUNTIF($C89,"* *")&gt;0),"sem ocorrência no resultado → Flora e Funga",IF($J89="não","fora do AM → conferir identificação","OK"))))))))))</f>
        <v>sem resultado do Plantminer (confira se colou)</v>
      </c>
      <c r="M89" s="9"/>
      <c r="N89" s="9"/>
      <c r="O89" s="9"/>
      <c r="P89" s="9"/>
      <c r="Q89" s="9"/>
      <c r="R89" s="6" t="str">
        <f aca="false">IF($M89="","",IF(COUNTIF($M$3:$M$242,$M89)&gt;1,"sim","não"))</f>
        <v/>
      </c>
    </row>
    <row r="90" customFormat="false" ht="15" hidden="false" customHeight="false" outlineLevel="0" collapsed="false">
      <c r="A90" s="6" t="str">
        <f aca="false">1_lista!A89</f>
        <v>Euphorbiaceae</v>
      </c>
      <c r="B90" s="6" t="str">
        <f aca="false">IF(1_lista!G89="","",1_lista!G89)</f>
        <v>Mabea klugii</v>
      </c>
      <c r="C90" s="6" t="str">
        <f aca="false">IF($B90="","",IF(IFERROR(INDEX(2_plantminer!$A$2:$Z$2000,MATCH($B90,INDEX(2_plantminer!$A$2:$Z$2000,0,MATCH("original.search",2_plantminer!$A$1:$Z$1,0)),0),MATCH("search.str",2_plantminer!$A$1:$Z$1,0))&amp;"","")="NA","",IFERROR(INDEX(2_plantminer!$A$2:$Z$2000,MATCH($B90,INDEX(2_plantminer!$A$2:$Z$2000,0,MATCH("original.search",2_plantminer!$A$1:$Z$1,0)),0),MATCH("search.str",2_plantminer!$A$1:$Z$1,0))&amp;"","")))</f>
        <v/>
      </c>
      <c r="D90" s="6" t="str">
        <f aca="false">IF($B90="","",IF(IFERROR(INDEX(2_plantminer!$A$2:$Z$2000,MATCH($B90,INDEX(2_plantminer!$A$2:$Z$2000,0,MATCH("original.search",2_plantminer!$A$1:$Z$1,0)),0),MATCH("scientific.name",2_plantminer!$A$1:$Z$1,0))&amp;"","")="NA","",IFERROR(INDEX(2_plantminer!$A$2:$Z$2000,MATCH($B90,INDEX(2_plantminer!$A$2:$Z$2000,0,MATCH("original.search",2_plantminer!$A$1:$Z$1,0)),0),MATCH("scientific.name",2_plantminer!$A$1:$Z$1,0))&amp;"","")))</f>
        <v/>
      </c>
      <c r="E90" s="6" t="str">
        <f aca="false">IF($B90="","",IF(IFERROR(INDEX(2_plantminer!$A$2:$Z$2000,MATCH($B90,INDEX(2_plantminer!$A$2:$Z$2000,0,MATCH("original.search",2_plantminer!$A$1:$Z$1,0)),0),MATCH("family",2_plantminer!$A$1:$Z$1,0))&amp;"","")="NA","",IFERROR(INDEX(2_plantminer!$A$2:$Z$2000,MATCH($B90,INDEX(2_plantminer!$A$2:$Z$2000,0,MATCH("original.search",2_plantminer!$A$1:$Z$1,0)),0),MATCH("family",2_plantminer!$A$1:$Z$1,0))&amp;"","")))</f>
        <v/>
      </c>
      <c r="F90" s="6" t="str">
        <f aca="false">IF($B90="","",IF(IFERROR(INDEX(2_plantminer!$A$2:$Z$2000,MATCH($B90,INDEX(2_plantminer!$A$2:$Z$2000,0,MATCH("original.search",2_plantminer!$A$1:$Z$1,0)),0),MATCH("notes",2_plantminer!$A$1:$Z$1,0))&amp;"","")="NA","",IFERROR(INDEX(2_plantminer!$A$2:$Z$2000,MATCH($B90,INDEX(2_plantminer!$A$2:$Z$2000,0,MATCH("original.search",2_plantminer!$A$1:$Z$1,0)),0),MATCH("notes",2_plantminer!$A$1:$Z$1,0))&amp;"","")))</f>
        <v/>
      </c>
      <c r="G90" s="6" t="str">
        <f aca="false">IF($B90="","",IF(IFERROR(INDEX(2_plantminer!$A$2:$Z$2000,MATCH($B90,INDEX(2_plantminer!$A$2:$Z$2000,0,MATCH("original.search",2_plantminer!$A$1:$Z$1,0)),0),MATCH("occurrence",2_plantminer!$A$1:$Z$1,0))&amp;"","")="NA","",IFERROR(INDEX(2_plantminer!$A$2:$Z$2000,MATCH($B90,INDEX(2_plantminer!$A$2:$Z$2000,0,MATCH("original.search",2_plantminer!$A$1:$Z$1,0)),0),MATCH("occurrence",2_plantminer!$A$1:$Z$1,0))&amp;"","")))</f>
        <v/>
      </c>
      <c r="H90" s="6" t="str">
        <f aca="false">IF($B90="","",IF(IFERROR(INDEX(2_plantminer!$A$2:$Z$2000,MATCH($B90,INDEX(2_plantminer!$A$2:$Z$2000,0,MATCH("original.search",2_plantminer!$A$1:$Z$1,0)),0),MATCH("establishment",2_plantminer!$A$1:$Z$1,0))&amp;"","")="NA","",IFERROR(INDEX(2_plantminer!$A$2:$Z$2000,MATCH($B90,INDEX(2_plantminer!$A$2:$Z$2000,0,MATCH("original.search",2_plantminer!$A$1:$Z$1,0)),0),MATCH("establishment",2_plantminer!$A$1:$Z$1,0))&amp;"","")))</f>
        <v/>
      </c>
      <c r="I90" s="6" t="str">
        <f aca="false">IF($B90="","",IF(IFERROR(INDEX(2_plantminer!$A$2:$Z$2000,MATCH($B90,INDEX(2_plantminer!$A$2:$Z$2000,0,MATCH("original.search",2_plantminer!$A$1:$Z$1,0)),0),MATCH("domain",2_plantminer!$A$1:$Z$1,0))&amp;"","")="NA","",IFERROR(INDEX(2_plantminer!$A$2:$Z$2000,MATCH($B90,INDEX(2_plantminer!$A$2:$Z$2000,0,MATCH("original.search",2_plantminer!$A$1:$Z$1,0)),0),MATCH("domain",2_plantminer!$A$1:$Z$1,0))&amp;"","")))</f>
        <v/>
      </c>
      <c r="J90" s="6" t="str">
        <f aca="false">IF(OR($B90="",$G90=""),"",IF(ISNUMBER(SEARCH("BR-AM",$G90)),"sim","não"))</f>
        <v/>
      </c>
      <c r="K90" s="6" t="str">
        <f aca="false">IF($E90="","",IF($E90=$A90,"não","sim"))</f>
        <v/>
      </c>
      <c r="L90" s="6" t="str">
        <f aca="false">IF($B90="","indeterminada",IF(COUNTIF(2_plantminer!$A$1:$Z$1,"original.search")=0,"falta o resultado do Plantminer",IF(ISNUMBER(SEARCH("not found",$F90)),"não encontrado → Flora e Funga",IF(AND($C90="",$F90=""),"sem resultado do Plantminer (confira se colou)",IF(ISNUMBER(SEARCH("check",$F90)),"ambíguo → Flora e Funga",IF(AND(ISNUMBER(SEARCH("misspelled",$F90)),ISNUMBER(SEARCH("synonym",$F90))),"grafia corrigida e sinônimo substituído",IF(ISNUMBER(SEARCH("misspelled",$F90)),"grafia corrigida",IF(ISNUMBER(SEARCH("synonym",$F90)),"sinônimo substituído",IF(AND($C90&lt;&gt;"",$G90="",COUNTIF($C90,"* *")&gt;0),"sem ocorrência no resultado → Flora e Funga",IF($J90="não","fora do AM → conferir identificação","OK"))))))))))</f>
        <v>sem resultado do Plantminer (confira se colou)</v>
      </c>
      <c r="M90" s="9"/>
      <c r="N90" s="9"/>
      <c r="O90" s="9"/>
      <c r="P90" s="9"/>
      <c r="Q90" s="9"/>
      <c r="R90" s="6" t="str">
        <f aca="false">IF($M90="","",IF(COUNTIF($M$3:$M$242,$M90)&gt;1,"sim","não"))</f>
        <v/>
      </c>
    </row>
    <row r="91" customFormat="false" ht="15" hidden="false" customHeight="false" outlineLevel="0" collapsed="false">
      <c r="A91" s="6" t="str">
        <f aca="false">1_lista!A90</f>
        <v>Euphorbiaceae</v>
      </c>
      <c r="B91" s="6" t="str">
        <f aca="false">IF(1_lista!G90="","",1_lista!G90)</f>
        <v>Mabea piriri</v>
      </c>
      <c r="C91" s="6" t="str">
        <f aca="false">IF($B91="","",IF(IFERROR(INDEX(2_plantminer!$A$2:$Z$2000,MATCH($B91,INDEX(2_plantminer!$A$2:$Z$2000,0,MATCH("original.search",2_plantminer!$A$1:$Z$1,0)),0),MATCH("search.str",2_plantminer!$A$1:$Z$1,0))&amp;"","")="NA","",IFERROR(INDEX(2_plantminer!$A$2:$Z$2000,MATCH($B91,INDEX(2_plantminer!$A$2:$Z$2000,0,MATCH("original.search",2_plantminer!$A$1:$Z$1,0)),0),MATCH("search.str",2_plantminer!$A$1:$Z$1,0))&amp;"","")))</f>
        <v/>
      </c>
      <c r="D91" s="6" t="str">
        <f aca="false">IF($B91="","",IF(IFERROR(INDEX(2_plantminer!$A$2:$Z$2000,MATCH($B91,INDEX(2_plantminer!$A$2:$Z$2000,0,MATCH("original.search",2_plantminer!$A$1:$Z$1,0)),0),MATCH("scientific.name",2_plantminer!$A$1:$Z$1,0))&amp;"","")="NA","",IFERROR(INDEX(2_plantminer!$A$2:$Z$2000,MATCH($B91,INDEX(2_plantminer!$A$2:$Z$2000,0,MATCH("original.search",2_plantminer!$A$1:$Z$1,0)),0),MATCH("scientific.name",2_plantminer!$A$1:$Z$1,0))&amp;"","")))</f>
        <v/>
      </c>
      <c r="E91" s="6" t="str">
        <f aca="false">IF($B91="","",IF(IFERROR(INDEX(2_plantminer!$A$2:$Z$2000,MATCH($B91,INDEX(2_plantminer!$A$2:$Z$2000,0,MATCH("original.search",2_plantminer!$A$1:$Z$1,0)),0),MATCH("family",2_plantminer!$A$1:$Z$1,0))&amp;"","")="NA","",IFERROR(INDEX(2_plantminer!$A$2:$Z$2000,MATCH($B91,INDEX(2_plantminer!$A$2:$Z$2000,0,MATCH("original.search",2_plantminer!$A$1:$Z$1,0)),0),MATCH("family",2_plantminer!$A$1:$Z$1,0))&amp;"","")))</f>
        <v/>
      </c>
      <c r="F91" s="6" t="str">
        <f aca="false">IF($B91="","",IF(IFERROR(INDEX(2_plantminer!$A$2:$Z$2000,MATCH($B91,INDEX(2_plantminer!$A$2:$Z$2000,0,MATCH("original.search",2_plantminer!$A$1:$Z$1,0)),0),MATCH("notes",2_plantminer!$A$1:$Z$1,0))&amp;"","")="NA","",IFERROR(INDEX(2_plantminer!$A$2:$Z$2000,MATCH($B91,INDEX(2_plantminer!$A$2:$Z$2000,0,MATCH("original.search",2_plantminer!$A$1:$Z$1,0)),0),MATCH("notes",2_plantminer!$A$1:$Z$1,0))&amp;"","")))</f>
        <v/>
      </c>
      <c r="G91" s="6" t="str">
        <f aca="false">IF($B91="","",IF(IFERROR(INDEX(2_plantminer!$A$2:$Z$2000,MATCH($B91,INDEX(2_plantminer!$A$2:$Z$2000,0,MATCH("original.search",2_plantminer!$A$1:$Z$1,0)),0),MATCH("occurrence",2_plantminer!$A$1:$Z$1,0))&amp;"","")="NA","",IFERROR(INDEX(2_plantminer!$A$2:$Z$2000,MATCH($B91,INDEX(2_plantminer!$A$2:$Z$2000,0,MATCH("original.search",2_plantminer!$A$1:$Z$1,0)),0),MATCH("occurrence",2_plantminer!$A$1:$Z$1,0))&amp;"","")))</f>
        <v/>
      </c>
      <c r="H91" s="6" t="str">
        <f aca="false">IF($B91="","",IF(IFERROR(INDEX(2_plantminer!$A$2:$Z$2000,MATCH($B91,INDEX(2_plantminer!$A$2:$Z$2000,0,MATCH("original.search",2_plantminer!$A$1:$Z$1,0)),0),MATCH("establishment",2_plantminer!$A$1:$Z$1,0))&amp;"","")="NA","",IFERROR(INDEX(2_plantminer!$A$2:$Z$2000,MATCH($B91,INDEX(2_plantminer!$A$2:$Z$2000,0,MATCH("original.search",2_plantminer!$A$1:$Z$1,0)),0),MATCH("establishment",2_plantminer!$A$1:$Z$1,0))&amp;"","")))</f>
        <v/>
      </c>
      <c r="I91" s="6" t="str">
        <f aca="false">IF($B91="","",IF(IFERROR(INDEX(2_plantminer!$A$2:$Z$2000,MATCH($B91,INDEX(2_plantminer!$A$2:$Z$2000,0,MATCH("original.search",2_plantminer!$A$1:$Z$1,0)),0),MATCH("domain",2_plantminer!$A$1:$Z$1,0))&amp;"","")="NA","",IFERROR(INDEX(2_plantminer!$A$2:$Z$2000,MATCH($B91,INDEX(2_plantminer!$A$2:$Z$2000,0,MATCH("original.search",2_plantminer!$A$1:$Z$1,0)),0),MATCH("domain",2_plantminer!$A$1:$Z$1,0))&amp;"","")))</f>
        <v/>
      </c>
      <c r="J91" s="6" t="str">
        <f aca="false">IF(OR($B91="",$G91=""),"",IF(ISNUMBER(SEARCH("BR-AM",$G91)),"sim","não"))</f>
        <v/>
      </c>
      <c r="K91" s="6" t="str">
        <f aca="false">IF($E91="","",IF($E91=$A91,"não","sim"))</f>
        <v/>
      </c>
      <c r="L91" s="6" t="str">
        <f aca="false">IF($B91="","indeterminada",IF(COUNTIF(2_plantminer!$A$1:$Z$1,"original.search")=0,"falta o resultado do Plantminer",IF(ISNUMBER(SEARCH("not found",$F91)),"não encontrado → Flora e Funga",IF(AND($C91="",$F91=""),"sem resultado do Plantminer (confira se colou)",IF(ISNUMBER(SEARCH("check",$F91)),"ambíguo → Flora e Funga",IF(AND(ISNUMBER(SEARCH("misspelled",$F91)),ISNUMBER(SEARCH("synonym",$F91))),"grafia corrigida e sinônimo substituído",IF(ISNUMBER(SEARCH("misspelled",$F91)),"grafia corrigida",IF(ISNUMBER(SEARCH("synonym",$F91)),"sinônimo substituído",IF(AND($C91&lt;&gt;"",$G91="",COUNTIF($C91,"* *")&gt;0),"sem ocorrência no resultado → Flora e Funga",IF($J91="não","fora do AM → conferir identificação","OK"))))))))))</f>
        <v>sem resultado do Plantminer (confira se colou)</v>
      </c>
      <c r="M91" s="9"/>
      <c r="N91" s="9"/>
      <c r="O91" s="9"/>
      <c r="P91" s="9"/>
      <c r="Q91" s="9"/>
      <c r="R91" s="6" t="str">
        <f aca="false">IF($M91="","",IF(COUNTIF($M$3:$M$242,$M91)&gt;1,"sim","não"))</f>
        <v/>
      </c>
    </row>
    <row r="92" customFormat="false" ht="15" hidden="false" customHeight="false" outlineLevel="0" collapsed="false">
      <c r="A92" s="6" t="str">
        <f aca="false">1_lista!A91</f>
        <v>Euphorbiaceae</v>
      </c>
      <c r="B92" s="6" t="str">
        <f aca="false">IF(1_lista!G91="","",1_lista!G91)</f>
        <v>Mabea speciosa</v>
      </c>
      <c r="C92" s="6" t="str">
        <f aca="false">IF($B92="","",IF(IFERROR(INDEX(2_plantminer!$A$2:$Z$2000,MATCH($B92,INDEX(2_plantminer!$A$2:$Z$2000,0,MATCH("original.search",2_plantminer!$A$1:$Z$1,0)),0),MATCH("search.str",2_plantminer!$A$1:$Z$1,0))&amp;"","")="NA","",IFERROR(INDEX(2_plantminer!$A$2:$Z$2000,MATCH($B92,INDEX(2_plantminer!$A$2:$Z$2000,0,MATCH("original.search",2_plantminer!$A$1:$Z$1,0)),0),MATCH("search.str",2_plantminer!$A$1:$Z$1,0))&amp;"","")))</f>
        <v/>
      </c>
      <c r="D92" s="6" t="str">
        <f aca="false">IF($B92="","",IF(IFERROR(INDEX(2_plantminer!$A$2:$Z$2000,MATCH($B92,INDEX(2_plantminer!$A$2:$Z$2000,0,MATCH("original.search",2_plantminer!$A$1:$Z$1,0)),0),MATCH("scientific.name",2_plantminer!$A$1:$Z$1,0))&amp;"","")="NA","",IFERROR(INDEX(2_plantminer!$A$2:$Z$2000,MATCH($B92,INDEX(2_plantminer!$A$2:$Z$2000,0,MATCH("original.search",2_plantminer!$A$1:$Z$1,0)),0),MATCH("scientific.name",2_plantminer!$A$1:$Z$1,0))&amp;"","")))</f>
        <v/>
      </c>
      <c r="E92" s="6" t="str">
        <f aca="false">IF($B92="","",IF(IFERROR(INDEX(2_plantminer!$A$2:$Z$2000,MATCH($B92,INDEX(2_plantminer!$A$2:$Z$2000,0,MATCH("original.search",2_plantminer!$A$1:$Z$1,0)),0),MATCH("family",2_plantminer!$A$1:$Z$1,0))&amp;"","")="NA","",IFERROR(INDEX(2_plantminer!$A$2:$Z$2000,MATCH($B92,INDEX(2_plantminer!$A$2:$Z$2000,0,MATCH("original.search",2_plantminer!$A$1:$Z$1,0)),0),MATCH("family",2_plantminer!$A$1:$Z$1,0))&amp;"","")))</f>
        <v/>
      </c>
      <c r="F92" s="6" t="str">
        <f aca="false">IF($B92="","",IF(IFERROR(INDEX(2_plantminer!$A$2:$Z$2000,MATCH($B92,INDEX(2_plantminer!$A$2:$Z$2000,0,MATCH("original.search",2_plantminer!$A$1:$Z$1,0)),0),MATCH("notes",2_plantminer!$A$1:$Z$1,0))&amp;"","")="NA","",IFERROR(INDEX(2_plantminer!$A$2:$Z$2000,MATCH($B92,INDEX(2_plantminer!$A$2:$Z$2000,0,MATCH("original.search",2_plantminer!$A$1:$Z$1,0)),0),MATCH("notes",2_plantminer!$A$1:$Z$1,0))&amp;"","")))</f>
        <v/>
      </c>
      <c r="G92" s="6" t="str">
        <f aca="false">IF($B92="","",IF(IFERROR(INDEX(2_plantminer!$A$2:$Z$2000,MATCH($B92,INDEX(2_plantminer!$A$2:$Z$2000,0,MATCH("original.search",2_plantminer!$A$1:$Z$1,0)),0),MATCH("occurrence",2_plantminer!$A$1:$Z$1,0))&amp;"","")="NA","",IFERROR(INDEX(2_plantminer!$A$2:$Z$2000,MATCH($B92,INDEX(2_plantminer!$A$2:$Z$2000,0,MATCH("original.search",2_plantminer!$A$1:$Z$1,0)),0),MATCH("occurrence",2_plantminer!$A$1:$Z$1,0))&amp;"","")))</f>
        <v/>
      </c>
      <c r="H92" s="6" t="str">
        <f aca="false">IF($B92="","",IF(IFERROR(INDEX(2_plantminer!$A$2:$Z$2000,MATCH($B92,INDEX(2_plantminer!$A$2:$Z$2000,0,MATCH("original.search",2_plantminer!$A$1:$Z$1,0)),0),MATCH("establishment",2_plantminer!$A$1:$Z$1,0))&amp;"","")="NA","",IFERROR(INDEX(2_plantminer!$A$2:$Z$2000,MATCH($B92,INDEX(2_plantminer!$A$2:$Z$2000,0,MATCH("original.search",2_plantminer!$A$1:$Z$1,0)),0),MATCH("establishment",2_plantminer!$A$1:$Z$1,0))&amp;"","")))</f>
        <v/>
      </c>
      <c r="I92" s="6" t="str">
        <f aca="false">IF($B92="","",IF(IFERROR(INDEX(2_plantminer!$A$2:$Z$2000,MATCH($B92,INDEX(2_plantminer!$A$2:$Z$2000,0,MATCH("original.search",2_plantminer!$A$1:$Z$1,0)),0),MATCH("domain",2_plantminer!$A$1:$Z$1,0))&amp;"","")="NA","",IFERROR(INDEX(2_plantminer!$A$2:$Z$2000,MATCH($B92,INDEX(2_plantminer!$A$2:$Z$2000,0,MATCH("original.search",2_plantminer!$A$1:$Z$1,0)),0),MATCH("domain",2_plantminer!$A$1:$Z$1,0))&amp;"","")))</f>
        <v/>
      </c>
      <c r="J92" s="6" t="str">
        <f aca="false">IF(OR($B92="",$G92=""),"",IF(ISNUMBER(SEARCH("BR-AM",$G92)),"sim","não"))</f>
        <v/>
      </c>
      <c r="K92" s="6" t="str">
        <f aca="false">IF($E92="","",IF($E92=$A92,"não","sim"))</f>
        <v/>
      </c>
      <c r="L92" s="6" t="str">
        <f aca="false">IF($B92="","indeterminada",IF(COUNTIF(2_plantminer!$A$1:$Z$1,"original.search")=0,"falta o resultado do Plantminer",IF(ISNUMBER(SEARCH("not found",$F92)),"não encontrado → Flora e Funga",IF(AND($C92="",$F92=""),"sem resultado do Plantminer (confira se colou)",IF(ISNUMBER(SEARCH("check",$F92)),"ambíguo → Flora e Funga",IF(AND(ISNUMBER(SEARCH("misspelled",$F92)),ISNUMBER(SEARCH("synonym",$F92))),"grafia corrigida e sinônimo substituído",IF(ISNUMBER(SEARCH("misspelled",$F92)),"grafia corrigida",IF(ISNUMBER(SEARCH("synonym",$F92)),"sinônimo substituído",IF(AND($C92&lt;&gt;"",$G92="",COUNTIF($C92,"* *")&gt;0),"sem ocorrência no resultado → Flora e Funga",IF($J92="não","fora do AM → conferir identificação","OK"))))))))))</f>
        <v>sem resultado do Plantminer (confira se colou)</v>
      </c>
      <c r="M92" s="9"/>
      <c r="N92" s="9"/>
      <c r="O92" s="9"/>
      <c r="P92" s="9"/>
      <c r="Q92" s="9"/>
      <c r="R92" s="6" t="str">
        <f aca="false">IF($M92="","",IF(COUNTIF($M$3:$M$242,$M92)&gt;1,"sim","não"))</f>
        <v/>
      </c>
    </row>
    <row r="93" customFormat="false" ht="15" hidden="false" customHeight="false" outlineLevel="0" collapsed="false">
      <c r="A93" s="6" t="str">
        <f aca="false">1_lista!A92</f>
        <v>Euphorbiaceae</v>
      </c>
      <c r="B93" s="6" t="str">
        <f aca="false">IF(1_lista!G92="","",1_lista!G92)</f>
        <v>Micrandropsis scleroxylon</v>
      </c>
      <c r="C93" s="6" t="str">
        <f aca="false">IF($B93="","",IF(IFERROR(INDEX(2_plantminer!$A$2:$Z$2000,MATCH($B93,INDEX(2_plantminer!$A$2:$Z$2000,0,MATCH("original.search",2_plantminer!$A$1:$Z$1,0)),0),MATCH("search.str",2_plantminer!$A$1:$Z$1,0))&amp;"","")="NA","",IFERROR(INDEX(2_plantminer!$A$2:$Z$2000,MATCH($B93,INDEX(2_plantminer!$A$2:$Z$2000,0,MATCH("original.search",2_plantminer!$A$1:$Z$1,0)),0),MATCH("search.str",2_plantminer!$A$1:$Z$1,0))&amp;"","")))</f>
        <v/>
      </c>
      <c r="D93" s="6" t="str">
        <f aca="false">IF($B93="","",IF(IFERROR(INDEX(2_plantminer!$A$2:$Z$2000,MATCH($B93,INDEX(2_plantminer!$A$2:$Z$2000,0,MATCH("original.search",2_plantminer!$A$1:$Z$1,0)),0),MATCH("scientific.name",2_plantminer!$A$1:$Z$1,0))&amp;"","")="NA","",IFERROR(INDEX(2_plantminer!$A$2:$Z$2000,MATCH($B93,INDEX(2_plantminer!$A$2:$Z$2000,0,MATCH("original.search",2_plantminer!$A$1:$Z$1,0)),0),MATCH("scientific.name",2_plantminer!$A$1:$Z$1,0))&amp;"","")))</f>
        <v/>
      </c>
      <c r="E93" s="6" t="str">
        <f aca="false">IF($B93="","",IF(IFERROR(INDEX(2_plantminer!$A$2:$Z$2000,MATCH($B93,INDEX(2_plantminer!$A$2:$Z$2000,0,MATCH("original.search",2_plantminer!$A$1:$Z$1,0)),0),MATCH("family",2_plantminer!$A$1:$Z$1,0))&amp;"","")="NA","",IFERROR(INDEX(2_plantminer!$A$2:$Z$2000,MATCH($B93,INDEX(2_plantminer!$A$2:$Z$2000,0,MATCH("original.search",2_plantminer!$A$1:$Z$1,0)),0),MATCH("family",2_plantminer!$A$1:$Z$1,0))&amp;"","")))</f>
        <v/>
      </c>
      <c r="F93" s="6" t="str">
        <f aca="false">IF($B93="","",IF(IFERROR(INDEX(2_plantminer!$A$2:$Z$2000,MATCH($B93,INDEX(2_plantminer!$A$2:$Z$2000,0,MATCH("original.search",2_plantminer!$A$1:$Z$1,0)),0),MATCH("notes",2_plantminer!$A$1:$Z$1,0))&amp;"","")="NA","",IFERROR(INDEX(2_plantminer!$A$2:$Z$2000,MATCH($B93,INDEX(2_plantminer!$A$2:$Z$2000,0,MATCH("original.search",2_plantminer!$A$1:$Z$1,0)),0),MATCH("notes",2_plantminer!$A$1:$Z$1,0))&amp;"","")))</f>
        <v/>
      </c>
      <c r="G93" s="6" t="str">
        <f aca="false">IF($B93="","",IF(IFERROR(INDEX(2_plantminer!$A$2:$Z$2000,MATCH($B93,INDEX(2_plantminer!$A$2:$Z$2000,0,MATCH("original.search",2_plantminer!$A$1:$Z$1,0)),0),MATCH("occurrence",2_plantminer!$A$1:$Z$1,0))&amp;"","")="NA","",IFERROR(INDEX(2_plantminer!$A$2:$Z$2000,MATCH($B93,INDEX(2_plantminer!$A$2:$Z$2000,0,MATCH("original.search",2_plantminer!$A$1:$Z$1,0)),0),MATCH("occurrence",2_plantminer!$A$1:$Z$1,0))&amp;"","")))</f>
        <v/>
      </c>
      <c r="H93" s="6" t="str">
        <f aca="false">IF($B93="","",IF(IFERROR(INDEX(2_plantminer!$A$2:$Z$2000,MATCH($B93,INDEX(2_plantminer!$A$2:$Z$2000,0,MATCH("original.search",2_plantminer!$A$1:$Z$1,0)),0),MATCH("establishment",2_plantminer!$A$1:$Z$1,0))&amp;"","")="NA","",IFERROR(INDEX(2_plantminer!$A$2:$Z$2000,MATCH($B93,INDEX(2_plantminer!$A$2:$Z$2000,0,MATCH("original.search",2_plantminer!$A$1:$Z$1,0)),0),MATCH("establishment",2_plantminer!$A$1:$Z$1,0))&amp;"","")))</f>
        <v/>
      </c>
      <c r="I93" s="6" t="str">
        <f aca="false">IF($B93="","",IF(IFERROR(INDEX(2_plantminer!$A$2:$Z$2000,MATCH($B93,INDEX(2_plantminer!$A$2:$Z$2000,0,MATCH("original.search",2_plantminer!$A$1:$Z$1,0)),0),MATCH("domain",2_plantminer!$A$1:$Z$1,0))&amp;"","")="NA","",IFERROR(INDEX(2_plantminer!$A$2:$Z$2000,MATCH($B93,INDEX(2_plantminer!$A$2:$Z$2000,0,MATCH("original.search",2_plantminer!$A$1:$Z$1,0)),0),MATCH("domain",2_plantminer!$A$1:$Z$1,0))&amp;"","")))</f>
        <v/>
      </c>
      <c r="J93" s="6" t="str">
        <f aca="false">IF(OR($B93="",$G93=""),"",IF(ISNUMBER(SEARCH("BR-AM",$G93)),"sim","não"))</f>
        <v/>
      </c>
      <c r="K93" s="6" t="str">
        <f aca="false">IF($E93="","",IF($E93=$A93,"não","sim"))</f>
        <v/>
      </c>
      <c r="L93" s="6" t="str">
        <f aca="false">IF($B93="","indeterminada",IF(COUNTIF(2_plantminer!$A$1:$Z$1,"original.search")=0,"falta o resultado do Plantminer",IF(ISNUMBER(SEARCH("not found",$F93)),"não encontrado → Flora e Funga",IF(AND($C93="",$F93=""),"sem resultado do Plantminer (confira se colou)",IF(ISNUMBER(SEARCH("check",$F93)),"ambíguo → Flora e Funga",IF(AND(ISNUMBER(SEARCH("misspelled",$F93)),ISNUMBER(SEARCH("synonym",$F93))),"grafia corrigida e sinônimo substituído",IF(ISNUMBER(SEARCH("misspelled",$F93)),"grafia corrigida",IF(ISNUMBER(SEARCH("synonym",$F93)),"sinônimo substituído",IF(AND($C93&lt;&gt;"",$G93="",COUNTIF($C93,"* *")&gt;0),"sem ocorrência no resultado → Flora e Funga",IF($J93="não","fora do AM → conferir identificação","OK"))))))))))</f>
        <v>sem resultado do Plantminer (confira se colou)</v>
      </c>
      <c r="M93" s="9"/>
      <c r="N93" s="9"/>
      <c r="O93" s="9"/>
      <c r="P93" s="9"/>
      <c r="Q93" s="9"/>
      <c r="R93" s="6" t="str">
        <f aca="false">IF($M93="","",IF(COUNTIF($M$3:$M$242,$M93)&gt;1,"sim","não"))</f>
        <v/>
      </c>
    </row>
    <row r="94" customFormat="false" ht="15" hidden="false" customHeight="false" outlineLevel="0" collapsed="false">
      <c r="A94" s="6" t="str">
        <f aca="false">1_lista!A93</f>
        <v>Euphorbiaceae</v>
      </c>
      <c r="B94" s="6" t="str">
        <f aca="false">IF(1_lista!G93="","",1_lista!G93)</f>
        <v>Senefeldera macrophylla</v>
      </c>
      <c r="C94" s="6" t="str">
        <f aca="false">IF($B94="","",IF(IFERROR(INDEX(2_plantminer!$A$2:$Z$2000,MATCH($B94,INDEX(2_plantminer!$A$2:$Z$2000,0,MATCH("original.search",2_plantminer!$A$1:$Z$1,0)),0),MATCH("search.str",2_plantminer!$A$1:$Z$1,0))&amp;"","")="NA","",IFERROR(INDEX(2_plantminer!$A$2:$Z$2000,MATCH($B94,INDEX(2_plantminer!$A$2:$Z$2000,0,MATCH("original.search",2_plantminer!$A$1:$Z$1,0)),0),MATCH("search.str",2_plantminer!$A$1:$Z$1,0))&amp;"","")))</f>
        <v/>
      </c>
      <c r="D94" s="6" t="str">
        <f aca="false">IF($B94="","",IF(IFERROR(INDEX(2_plantminer!$A$2:$Z$2000,MATCH($B94,INDEX(2_plantminer!$A$2:$Z$2000,0,MATCH("original.search",2_plantminer!$A$1:$Z$1,0)),0),MATCH("scientific.name",2_plantminer!$A$1:$Z$1,0))&amp;"","")="NA","",IFERROR(INDEX(2_plantminer!$A$2:$Z$2000,MATCH($B94,INDEX(2_plantminer!$A$2:$Z$2000,0,MATCH("original.search",2_plantminer!$A$1:$Z$1,0)),0),MATCH("scientific.name",2_plantminer!$A$1:$Z$1,0))&amp;"","")))</f>
        <v/>
      </c>
      <c r="E94" s="6" t="str">
        <f aca="false">IF($B94="","",IF(IFERROR(INDEX(2_plantminer!$A$2:$Z$2000,MATCH($B94,INDEX(2_plantminer!$A$2:$Z$2000,0,MATCH("original.search",2_plantminer!$A$1:$Z$1,0)),0),MATCH("family",2_plantminer!$A$1:$Z$1,0))&amp;"","")="NA","",IFERROR(INDEX(2_plantminer!$A$2:$Z$2000,MATCH($B94,INDEX(2_plantminer!$A$2:$Z$2000,0,MATCH("original.search",2_plantminer!$A$1:$Z$1,0)),0),MATCH("family",2_plantminer!$A$1:$Z$1,0))&amp;"","")))</f>
        <v/>
      </c>
      <c r="F94" s="6" t="str">
        <f aca="false">IF($B94="","",IF(IFERROR(INDEX(2_plantminer!$A$2:$Z$2000,MATCH($B94,INDEX(2_plantminer!$A$2:$Z$2000,0,MATCH("original.search",2_plantminer!$A$1:$Z$1,0)),0),MATCH("notes",2_plantminer!$A$1:$Z$1,0))&amp;"","")="NA","",IFERROR(INDEX(2_plantminer!$A$2:$Z$2000,MATCH($B94,INDEX(2_plantminer!$A$2:$Z$2000,0,MATCH("original.search",2_plantminer!$A$1:$Z$1,0)),0),MATCH("notes",2_plantminer!$A$1:$Z$1,0))&amp;"","")))</f>
        <v/>
      </c>
      <c r="G94" s="6" t="str">
        <f aca="false">IF($B94="","",IF(IFERROR(INDEX(2_plantminer!$A$2:$Z$2000,MATCH($B94,INDEX(2_plantminer!$A$2:$Z$2000,0,MATCH("original.search",2_plantminer!$A$1:$Z$1,0)),0),MATCH("occurrence",2_plantminer!$A$1:$Z$1,0))&amp;"","")="NA","",IFERROR(INDEX(2_plantminer!$A$2:$Z$2000,MATCH($B94,INDEX(2_plantminer!$A$2:$Z$2000,0,MATCH("original.search",2_plantminer!$A$1:$Z$1,0)),0),MATCH("occurrence",2_plantminer!$A$1:$Z$1,0))&amp;"","")))</f>
        <v/>
      </c>
      <c r="H94" s="6" t="str">
        <f aca="false">IF($B94="","",IF(IFERROR(INDEX(2_plantminer!$A$2:$Z$2000,MATCH($B94,INDEX(2_plantminer!$A$2:$Z$2000,0,MATCH("original.search",2_plantminer!$A$1:$Z$1,0)),0),MATCH("establishment",2_plantminer!$A$1:$Z$1,0))&amp;"","")="NA","",IFERROR(INDEX(2_plantminer!$A$2:$Z$2000,MATCH($B94,INDEX(2_plantminer!$A$2:$Z$2000,0,MATCH("original.search",2_plantminer!$A$1:$Z$1,0)),0),MATCH("establishment",2_plantminer!$A$1:$Z$1,0))&amp;"","")))</f>
        <v/>
      </c>
      <c r="I94" s="6" t="str">
        <f aca="false">IF($B94="","",IF(IFERROR(INDEX(2_plantminer!$A$2:$Z$2000,MATCH($B94,INDEX(2_plantminer!$A$2:$Z$2000,0,MATCH("original.search",2_plantminer!$A$1:$Z$1,0)),0),MATCH("domain",2_plantminer!$A$1:$Z$1,0))&amp;"","")="NA","",IFERROR(INDEX(2_plantminer!$A$2:$Z$2000,MATCH($B94,INDEX(2_plantminer!$A$2:$Z$2000,0,MATCH("original.search",2_plantminer!$A$1:$Z$1,0)),0),MATCH("domain",2_plantminer!$A$1:$Z$1,0))&amp;"","")))</f>
        <v/>
      </c>
      <c r="J94" s="6" t="str">
        <f aca="false">IF(OR($B94="",$G94=""),"",IF(ISNUMBER(SEARCH("BR-AM",$G94)),"sim","não"))</f>
        <v/>
      </c>
      <c r="K94" s="6" t="str">
        <f aca="false">IF($E94="","",IF($E94=$A94,"não","sim"))</f>
        <v/>
      </c>
      <c r="L94" s="6" t="str">
        <f aca="false">IF($B94="","indeterminada",IF(COUNTIF(2_plantminer!$A$1:$Z$1,"original.search")=0,"falta o resultado do Plantminer",IF(ISNUMBER(SEARCH("not found",$F94)),"não encontrado → Flora e Funga",IF(AND($C94="",$F94=""),"sem resultado do Plantminer (confira se colou)",IF(ISNUMBER(SEARCH("check",$F94)),"ambíguo → Flora e Funga",IF(AND(ISNUMBER(SEARCH("misspelled",$F94)),ISNUMBER(SEARCH("synonym",$F94))),"grafia corrigida e sinônimo substituído",IF(ISNUMBER(SEARCH("misspelled",$F94)),"grafia corrigida",IF(ISNUMBER(SEARCH("synonym",$F94)),"sinônimo substituído",IF(AND($C94&lt;&gt;"",$G94="",COUNTIF($C94,"* *")&gt;0),"sem ocorrência no resultado → Flora e Funga",IF($J94="não","fora do AM → conferir identificação","OK"))))))))))</f>
        <v>sem resultado do Plantminer (confira se colou)</v>
      </c>
      <c r="M94" s="9"/>
      <c r="N94" s="9"/>
      <c r="O94" s="9"/>
      <c r="P94" s="9"/>
      <c r="Q94" s="9"/>
      <c r="R94" s="6" t="str">
        <f aca="false">IF($M94="","",IF(COUNTIF($M$3:$M$242,$M94)&gt;1,"sim","não"))</f>
        <v/>
      </c>
    </row>
    <row r="95" customFormat="false" ht="15" hidden="false" customHeight="false" outlineLevel="0" collapsed="false">
      <c r="A95" s="6" t="str">
        <f aca="false">1_lista!A94</f>
        <v>Euphorbiaceae</v>
      </c>
      <c r="B95" s="6" t="str">
        <f aca="false">IF(1_lista!G94="","",1_lista!G94)</f>
        <v>Mabea</v>
      </c>
      <c r="C95" s="6" t="str">
        <f aca="false">IF($B95="","",IF(IFERROR(INDEX(2_plantminer!$A$2:$Z$2000,MATCH($B95,INDEX(2_plantminer!$A$2:$Z$2000,0,MATCH("original.search",2_plantminer!$A$1:$Z$1,0)),0),MATCH("search.str",2_plantminer!$A$1:$Z$1,0))&amp;"","")="NA","",IFERROR(INDEX(2_plantminer!$A$2:$Z$2000,MATCH($B95,INDEX(2_plantminer!$A$2:$Z$2000,0,MATCH("original.search",2_plantminer!$A$1:$Z$1,0)),0),MATCH("search.str",2_plantminer!$A$1:$Z$1,0))&amp;"","")))</f>
        <v/>
      </c>
      <c r="D95" s="6" t="str">
        <f aca="false">IF($B95="","",IF(IFERROR(INDEX(2_plantminer!$A$2:$Z$2000,MATCH($B95,INDEX(2_plantminer!$A$2:$Z$2000,0,MATCH("original.search",2_plantminer!$A$1:$Z$1,0)),0),MATCH("scientific.name",2_plantminer!$A$1:$Z$1,0))&amp;"","")="NA","",IFERROR(INDEX(2_plantminer!$A$2:$Z$2000,MATCH($B95,INDEX(2_plantminer!$A$2:$Z$2000,0,MATCH("original.search",2_plantminer!$A$1:$Z$1,0)),0),MATCH("scientific.name",2_plantminer!$A$1:$Z$1,0))&amp;"","")))</f>
        <v/>
      </c>
      <c r="E95" s="6" t="str">
        <f aca="false">IF($B95="","",IF(IFERROR(INDEX(2_plantminer!$A$2:$Z$2000,MATCH($B95,INDEX(2_plantminer!$A$2:$Z$2000,0,MATCH("original.search",2_plantminer!$A$1:$Z$1,0)),0),MATCH("family",2_plantminer!$A$1:$Z$1,0))&amp;"","")="NA","",IFERROR(INDEX(2_plantminer!$A$2:$Z$2000,MATCH($B95,INDEX(2_plantminer!$A$2:$Z$2000,0,MATCH("original.search",2_plantminer!$A$1:$Z$1,0)),0),MATCH("family",2_plantminer!$A$1:$Z$1,0))&amp;"","")))</f>
        <v/>
      </c>
      <c r="F95" s="6" t="str">
        <f aca="false">IF($B95="","",IF(IFERROR(INDEX(2_plantminer!$A$2:$Z$2000,MATCH($B95,INDEX(2_plantminer!$A$2:$Z$2000,0,MATCH("original.search",2_plantminer!$A$1:$Z$1,0)),0),MATCH("notes",2_plantminer!$A$1:$Z$1,0))&amp;"","")="NA","",IFERROR(INDEX(2_plantminer!$A$2:$Z$2000,MATCH($B95,INDEX(2_plantminer!$A$2:$Z$2000,0,MATCH("original.search",2_plantminer!$A$1:$Z$1,0)),0),MATCH("notes",2_plantminer!$A$1:$Z$1,0))&amp;"","")))</f>
        <v/>
      </c>
      <c r="G95" s="6" t="str">
        <f aca="false">IF($B95="","",IF(IFERROR(INDEX(2_plantminer!$A$2:$Z$2000,MATCH($B95,INDEX(2_plantminer!$A$2:$Z$2000,0,MATCH("original.search",2_plantminer!$A$1:$Z$1,0)),0),MATCH("occurrence",2_plantminer!$A$1:$Z$1,0))&amp;"","")="NA","",IFERROR(INDEX(2_plantminer!$A$2:$Z$2000,MATCH($B95,INDEX(2_plantminer!$A$2:$Z$2000,0,MATCH("original.search",2_plantminer!$A$1:$Z$1,0)),0),MATCH("occurrence",2_plantminer!$A$1:$Z$1,0))&amp;"","")))</f>
        <v/>
      </c>
      <c r="H95" s="6" t="str">
        <f aca="false">IF($B95="","",IF(IFERROR(INDEX(2_plantminer!$A$2:$Z$2000,MATCH($B95,INDEX(2_plantminer!$A$2:$Z$2000,0,MATCH("original.search",2_plantminer!$A$1:$Z$1,0)),0),MATCH("establishment",2_plantminer!$A$1:$Z$1,0))&amp;"","")="NA","",IFERROR(INDEX(2_plantminer!$A$2:$Z$2000,MATCH($B95,INDEX(2_plantminer!$A$2:$Z$2000,0,MATCH("original.search",2_plantminer!$A$1:$Z$1,0)),0),MATCH("establishment",2_plantminer!$A$1:$Z$1,0))&amp;"","")))</f>
        <v/>
      </c>
      <c r="I95" s="6" t="str">
        <f aca="false">IF($B95="","",IF(IFERROR(INDEX(2_plantminer!$A$2:$Z$2000,MATCH($B95,INDEX(2_plantminer!$A$2:$Z$2000,0,MATCH("original.search",2_plantminer!$A$1:$Z$1,0)),0),MATCH("domain",2_plantminer!$A$1:$Z$1,0))&amp;"","")="NA","",IFERROR(INDEX(2_plantminer!$A$2:$Z$2000,MATCH($B95,INDEX(2_plantminer!$A$2:$Z$2000,0,MATCH("original.search",2_plantminer!$A$1:$Z$1,0)),0),MATCH("domain",2_plantminer!$A$1:$Z$1,0))&amp;"","")))</f>
        <v/>
      </c>
      <c r="J95" s="6" t="str">
        <f aca="false">IF(OR($B95="",$G95=""),"",IF(ISNUMBER(SEARCH("BR-AM",$G95)),"sim","não"))</f>
        <v/>
      </c>
      <c r="K95" s="6" t="str">
        <f aca="false">IF($E95="","",IF($E95=$A95,"não","sim"))</f>
        <v/>
      </c>
      <c r="L95" s="6" t="str">
        <f aca="false">IF($B95="","indeterminada",IF(COUNTIF(2_plantminer!$A$1:$Z$1,"original.search")=0,"falta o resultado do Plantminer",IF(ISNUMBER(SEARCH("not found",$F95)),"não encontrado → Flora e Funga",IF(AND($C95="",$F95=""),"sem resultado do Plantminer (confira se colou)",IF(ISNUMBER(SEARCH("check",$F95)),"ambíguo → Flora e Funga",IF(AND(ISNUMBER(SEARCH("misspelled",$F95)),ISNUMBER(SEARCH("synonym",$F95))),"grafia corrigida e sinônimo substituído",IF(ISNUMBER(SEARCH("misspelled",$F95)),"grafia corrigida",IF(ISNUMBER(SEARCH("synonym",$F95)),"sinônimo substituído",IF(AND($C95&lt;&gt;"",$G95="",COUNTIF($C95,"* *")&gt;0),"sem ocorrência no resultado → Flora e Funga",IF($J95="não","fora do AM → conferir identificação","OK"))))))))))</f>
        <v>sem resultado do Plantminer (confira se colou)</v>
      </c>
      <c r="M95" s="9"/>
      <c r="N95" s="9"/>
      <c r="O95" s="9"/>
      <c r="P95" s="9"/>
      <c r="Q95" s="9"/>
      <c r="R95" s="6" t="str">
        <f aca="false">IF($M95="","",IF(COUNTIF($M$3:$M$242,$M95)&gt;1,"sim","não"))</f>
        <v/>
      </c>
    </row>
    <row r="96" customFormat="false" ht="15" hidden="false" customHeight="false" outlineLevel="0" collapsed="false">
      <c r="A96" s="6" t="str">
        <f aca="false">1_lista!A95</f>
        <v>Euphorbiaceae</v>
      </c>
      <c r="B96" s="6" t="str">
        <f aca="false">IF(1_lista!G95="","",1_lista!G95)</f>
        <v>Mabea</v>
      </c>
      <c r="C96" s="6" t="str">
        <f aca="false">IF($B96="","",IF(IFERROR(INDEX(2_plantminer!$A$2:$Z$2000,MATCH($B96,INDEX(2_plantminer!$A$2:$Z$2000,0,MATCH("original.search",2_plantminer!$A$1:$Z$1,0)),0),MATCH("search.str",2_plantminer!$A$1:$Z$1,0))&amp;"","")="NA","",IFERROR(INDEX(2_plantminer!$A$2:$Z$2000,MATCH($B96,INDEX(2_plantminer!$A$2:$Z$2000,0,MATCH("original.search",2_plantminer!$A$1:$Z$1,0)),0),MATCH("search.str",2_plantminer!$A$1:$Z$1,0))&amp;"","")))</f>
        <v/>
      </c>
      <c r="D96" s="6" t="str">
        <f aca="false">IF($B96="","",IF(IFERROR(INDEX(2_plantminer!$A$2:$Z$2000,MATCH($B96,INDEX(2_plantminer!$A$2:$Z$2000,0,MATCH("original.search",2_plantminer!$A$1:$Z$1,0)),0),MATCH("scientific.name",2_plantminer!$A$1:$Z$1,0))&amp;"","")="NA","",IFERROR(INDEX(2_plantminer!$A$2:$Z$2000,MATCH($B96,INDEX(2_plantminer!$A$2:$Z$2000,0,MATCH("original.search",2_plantminer!$A$1:$Z$1,0)),0),MATCH("scientific.name",2_plantminer!$A$1:$Z$1,0))&amp;"","")))</f>
        <v/>
      </c>
      <c r="E96" s="6" t="str">
        <f aca="false">IF($B96="","",IF(IFERROR(INDEX(2_plantminer!$A$2:$Z$2000,MATCH($B96,INDEX(2_plantminer!$A$2:$Z$2000,0,MATCH("original.search",2_plantminer!$A$1:$Z$1,0)),0),MATCH("family",2_plantminer!$A$1:$Z$1,0))&amp;"","")="NA","",IFERROR(INDEX(2_plantminer!$A$2:$Z$2000,MATCH($B96,INDEX(2_plantminer!$A$2:$Z$2000,0,MATCH("original.search",2_plantminer!$A$1:$Z$1,0)),0),MATCH("family",2_plantminer!$A$1:$Z$1,0))&amp;"","")))</f>
        <v/>
      </c>
      <c r="F96" s="6" t="str">
        <f aca="false">IF($B96="","",IF(IFERROR(INDEX(2_plantminer!$A$2:$Z$2000,MATCH($B96,INDEX(2_plantminer!$A$2:$Z$2000,0,MATCH("original.search",2_plantminer!$A$1:$Z$1,0)),0),MATCH("notes",2_plantminer!$A$1:$Z$1,0))&amp;"","")="NA","",IFERROR(INDEX(2_plantminer!$A$2:$Z$2000,MATCH($B96,INDEX(2_plantminer!$A$2:$Z$2000,0,MATCH("original.search",2_plantminer!$A$1:$Z$1,0)),0),MATCH("notes",2_plantminer!$A$1:$Z$1,0))&amp;"","")))</f>
        <v/>
      </c>
      <c r="G96" s="6" t="str">
        <f aca="false">IF($B96="","",IF(IFERROR(INDEX(2_plantminer!$A$2:$Z$2000,MATCH($B96,INDEX(2_plantminer!$A$2:$Z$2000,0,MATCH("original.search",2_plantminer!$A$1:$Z$1,0)),0),MATCH("occurrence",2_plantminer!$A$1:$Z$1,0))&amp;"","")="NA","",IFERROR(INDEX(2_plantminer!$A$2:$Z$2000,MATCH($B96,INDEX(2_plantminer!$A$2:$Z$2000,0,MATCH("original.search",2_plantminer!$A$1:$Z$1,0)),0),MATCH("occurrence",2_plantminer!$A$1:$Z$1,0))&amp;"","")))</f>
        <v/>
      </c>
      <c r="H96" s="6" t="str">
        <f aca="false">IF($B96="","",IF(IFERROR(INDEX(2_plantminer!$A$2:$Z$2000,MATCH($B96,INDEX(2_plantminer!$A$2:$Z$2000,0,MATCH("original.search",2_plantminer!$A$1:$Z$1,0)),0),MATCH("establishment",2_plantminer!$A$1:$Z$1,0))&amp;"","")="NA","",IFERROR(INDEX(2_plantminer!$A$2:$Z$2000,MATCH($B96,INDEX(2_plantminer!$A$2:$Z$2000,0,MATCH("original.search",2_plantminer!$A$1:$Z$1,0)),0),MATCH("establishment",2_plantminer!$A$1:$Z$1,0))&amp;"","")))</f>
        <v/>
      </c>
      <c r="I96" s="6" t="str">
        <f aca="false">IF($B96="","",IF(IFERROR(INDEX(2_plantminer!$A$2:$Z$2000,MATCH($B96,INDEX(2_plantminer!$A$2:$Z$2000,0,MATCH("original.search",2_plantminer!$A$1:$Z$1,0)),0),MATCH("domain",2_plantminer!$A$1:$Z$1,0))&amp;"","")="NA","",IFERROR(INDEX(2_plantminer!$A$2:$Z$2000,MATCH($B96,INDEX(2_plantminer!$A$2:$Z$2000,0,MATCH("original.search",2_plantminer!$A$1:$Z$1,0)),0),MATCH("domain",2_plantminer!$A$1:$Z$1,0))&amp;"","")))</f>
        <v/>
      </c>
      <c r="J96" s="6" t="str">
        <f aca="false">IF(OR($B96="",$G96=""),"",IF(ISNUMBER(SEARCH("BR-AM",$G96)),"sim","não"))</f>
        <v/>
      </c>
      <c r="K96" s="6" t="str">
        <f aca="false">IF($E96="","",IF($E96=$A96,"não","sim"))</f>
        <v/>
      </c>
      <c r="L96" s="6" t="str">
        <f aca="false">IF($B96="","indeterminada",IF(COUNTIF(2_plantminer!$A$1:$Z$1,"original.search")=0,"falta o resultado do Plantminer",IF(ISNUMBER(SEARCH("not found",$F96)),"não encontrado → Flora e Funga",IF(AND($C96="",$F96=""),"sem resultado do Plantminer (confira se colou)",IF(ISNUMBER(SEARCH("check",$F96)),"ambíguo → Flora e Funga",IF(AND(ISNUMBER(SEARCH("misspelled",$F96)),ISNUMBER(SEARCH("synonym",$F96))),"grafia corrigida e sinônimo substituído",IF(ISNUMBER(SEARCH("misspelled",$F96)),"grafia corrigida",IF(ISNUMBER(SEARCH("synonym",$F96)),"sinônimo substituído",IF(AND($C96&lt;&gt;"",$G96="",COUNTIF($C96,"* *")&gt;0),"sem ocorrência no resultado → Flora e Funga",IF($J96="não","fora do AM → conferir identificação","OK"))))))))))</f>
        <v>sem resultado do Plantminer (confira se colou)</v>
      </c>
      <c r="M96" s="9"/>
      <c r="N96" s="9"/>
      <c r="O96" s="9"/>
      <c r="P96" s="9"/>
      <c r="Q96" s="9"/>
      <c r="R96" s="6" t="str">
        <f aca="false">IF($M96="","",IF(COUNTIF($M$3:$M$242,$M96)&gt;1,"sim","não"))</f>
        <v/>
      </c>
    </row>
    <row r="97" customFormat="false" ht="15" hidden="false" customHeight="false" outlineLevel="0" collapsed="false">
      <c r="A97" s="6" t="str">
        <f aca="false">1_lista!A96</f>
        <v>Fabaceae</v>
      </c>
      <c r="B97" s="6" t="str">
        <f aca="false">IF(1_lista!G96="","",1_lista!G96)</f>
        <v>Andira micrantha</v>
      </c>
      <c r="C97" s="6" t="str">
        <f aca="false">IF($B97="","",IF(IFERROR(INDEX(2_plantminer!$A$2:$Z$2000,MATCH($B97,INDEX(2_plantminer!$A$2:$Z$2000,0,MATCH("original.search",2_plantminer!$A$1:$Z$1,0)),0),MATCH("search.str",2_plantminer!$A$1:$Z$1,0))&amp;"","")="NA","",IFERROR(INDEX(2_plantminer!$A$2:$Z$2000,MATCH($B97,INDEX(2_plantminer!$A$2:$Z$2000,0,MATCH("original.search",2_plantminer!$A$1:$Z$1,0)),0),MATCH("search.str",2_plantminer!$A$1:$Z$1,0))&amp;"","")))</f>
        <v/>
      </c>
      <c r="D97" s="6" t="str">
        <f aca="false">IF($B97="","",IF(IFERROR(INDEX(2_plantminer!$A$2:$Z$2000,MATCH($B97,INDEX(2_plantminer!$A$2:$Z$2000,0,MATCH("original.search",2_plantminer!$A$1:$Z$1,0)),0),MATCH("scientific.name",2_plantminer!$A$1:$Z$1,0))&amp;"","")="NA","",IFERROR(INDEX(2_plantminer!$A$2:$Z$2000,MATCH($B97,INDEX(2_plantminer!$A$2:$Z$2000,0,MATCH("original.search",2_plantminer!$A$1:$Z$1,0)),0),MATCH("scientific.name",2_plantminer!$A$1:$Z$1,0))&amp;"","")))</f>
        <v/>
      </c>
      <c r="E97" s="6" t="str">
        <f aca="false">IF($B97="","",IF(IFERROR(INDEX(2_plantminer!$A$2:$Z$2000,MATCH($B97,INDEX(2_plantminer!$A$2:$Z$2000,0,MATCH("original.search",2_plantminer!$A$1:$Z$1,0)),0),MATCH("family",2_plantminer!$A$1:$Z$1,0))&amp;"","")="NA","",IFERROR(INDEX(2_plantminer!$A$2:$Z$2000,MATCH($B97,INDEX(2_plantminer!$A$2:$Z$2000,0,MATCH("original.search",2_plantminer!$A$1:$Z$1,0)),0),MATCH("family",2_plantminer!$A$1:$Z$1,0))&amp;"","")))</f>
        <v/>
      </c>
      <c r="F97" s="6" t="str">
        <f aca="false">IF($B97="","",IF(IFERROR(INDEX(2_plantminer!$A$2:$Z$2000,MATCH($B97,INDEX(2_plantminer!$A$2:$Z$2000,0,MATCH("original.search",2_plantminer!$A$1:$Z$1,0)),0),MATCH("notes",2_plantminer!$A$1:$Z$1,0))&amp;"","")="NA","",IFERROR(INDEX(2_plantminer!$A$2:$Z$2000,MATCH($B97,INDEX(2_plantminer!$A$2:$Z$2000,0,MATCH("original.search",2_plantminer!$A$1:$Z$1,0)),0),MATCH("notes",2_plantminer!$A$1:$Z$1,0))&amp;"","")))</f>
        <v/>
      </c>
      <c r="G97" s="6" t="str">
        <f aca="false">IF($B97="","",IF(IFERROR(INDEX(2_plantminer!$A$2:$Z$2000,MATCH($B97,INDEX(2_plantminer!$A$2:$Z$2000,0,MATCH("original.search",2_plantminer!$A$1:$Z$1,0)),0),MATCH("occurrence",2_plantminer!$A$1:$Z$1,0))&amp;"","")="NA","",IFERROR(INDEX(2_plantminer!$A$2:$Z$2000,MATCH($B97,INDEX(2_plantminer!$A$2:$Z$2000,0,MATCH("original.search",2_plantminer!$A$1:$Z$1,0)),0),MATCH("occurrence",2_plantminer!$A$1:$Z$1,0))&amp;"","")))</f>
        <v/>
      </c>
      <c r="H97" s="6" t="str">
        <f aca="false">IF($B97="","",IF(IFERROR(INDEX(2_plantminer!$A$2:$Z$2000,MATCH($B97,INDEX(2_plantminer!$A$2:$Z$2000,0,MATCH("original.search",2_plantminer!$A$1:$Z$1,0)),0),MATCH("establishment",2_plantminer!$A$1:$Z$1,0))&amp;"","")="NA","",IFERROR(INDEX(2_plantminer!$A$2:$Z$2000,MATCH($B97,INDEX(2_plantminer!$A$2:$Z$2000,0,MATCH("original.search",2_plantminer!$A$1:$Z$1,0)),0),MATCH("establishment",2_plantminer!$A$1:$Z$1,0))&amp;"","")))</f>
        <v/>
      </c>
      <c r="I97" s="6" t="str">
        <f aca="false">IF($B97="","",IF(IFERROR(INDEX(2_plantminer!$A$2:$Z$2000,MATCH($B97,INDEX(2_plantminer!$A$2:$Z$2000,0,MATCH("original.search",2_plantminer!$A$1:$Z$1,0)),0),MATCH("domain",2_plantminer!$A$1:$Z$1,0))&amp;"","")="NA","",IFERROR(INDEX(2_plantminer!$A$2:$Z$2000,MATCH($B97,INDEX(2_plantminer!$A$2:$Z$2000,0,MATCH("original.search",2_plantminer!$A$1:$Z$1,0)),0),MATCH("domain",2_plantminer!$A$1:$Z$1,0))&amp;"","")))</f>
        <v/>
      </c>
      <c r="J97" s="6" t="str">
        <f aca="false">IF(OR($B97="",$G97=""),"",IF(ISNUMBER(SEARCH("BR-AM",$G97)),"sim","não"))</f>
        <v/>
      </c>
      <c r="K97" s="6" t="str">
        <f aca="false">IF($E97="","",IF($E97=$A97,"não","sim"))</f>
        <v/>
      </c>
      <c r="L97" s="6" t="str">
        <f aca="false">IF($B97="","indeterminada",IF(COUNTIF(2_plantminer!$A$1:$Z$1,"original.search")=0,"falta o resultado do Plantminer",IF(ISNUMBER(SEARCH("not found",$F97)),"não encontrado → Flora e Funga",IF(AND($C97="",$F97=""),"sem resultado do Plantminer (confira se colou)",IF(ISNUMBER(SEARCH("check",$F97)),"ambíguo → Flora e Funga",IF(AND(ISNUMBER(SEARCH("misspelled",$F97)),ISNUMBER(SEARCH("synonym",$F97))),"grafia corrigida e sinônimo substituído",IF(ISNUMBER(SEARCH("misspelled",$F97)),"grafia corrigida",IF(ISNUMBER(SEARCH("synonym",$F97)),"sinônimo substituído",IF(AND($C97&lt;&gt;"",$G97="",COUNTIF($C97,"* *")&gt;0),"sem ocorrência no resultado → Flora e Funga",IF($J97="não","fora do AM → conferir identificação","OK"))))))))))</f>
        <v>sem resultado do Plantminer (confira se colou)</v>
      </c>
      <c r="M97" s="9"/>
      <c r="N97" s="9"/>
      <c r="O97" s="9"/>
      <c r="P97" s="9"/>
      <c r="Q97" s="9"/>
      <c r="R97" s="6" t="str">
        <f aca="false">IF($M97="","",IF(COUNTIF($M$3:$M$242,$M97)&gt;1,"sim","não"))</f>
        <v/>
      </c>
    </row>
    <row r="98" customFormat="false" ht="15" hidden="false" customHeight="false" outlineLevel="0" collapsed="false">
      <c r="A98" s="6" t="str">
        <f aca="false">1_lista!A97</f>
        <v>Fabaceae</v>
      </c>
      <c r="B98" s="6" t="str">
        <f aca="false">IF(1_lista!G97="","",1_lista!G97)</f>
        <v>Bocoa viridiflora</v>
      </c>
      <c r="C98" s="6" t="str">
        <f aca="false">IF($B98="","",IF(IFERROR(INDEX(2_plantminer!$A$2:$Z$2000,MATCH($B98,INDEX(2_plantminer!$A$2:$Z$2000,0,MATCH("original.search",2_plantminer!$A$1:$Z$1,0)),0),MATCH("search.str",2_plantminer!$A$1:$Z$1,0))&amp;"","")="NA","",IFERROR(INDEX(2_plantminer!$A$2:$Z$2000,MATCH($B98,INDEX(2_plantminer!$A$2:$Z$2000,0,MATCH("original.search",2_plantminer!$A$1:$Z$1,0)),0),MATCH("search.str",2_plantminer!$A$1:$Z$1,0))&amp;"","")))</f>
        <v/>
      </c>
      <c r="D98" s="6" t="str">
        <f aca="false">IF($B98="","",IF(IFERROR(INDEX(2_plantminer!$A$2:$Z$2000,MATCH($B98,INDEX(2_plantminer!$A$2:$Z$2000,0,MATCH("original.search",2_plantminer!$A$1:$Z$1,0)),0),MATCH("scientific.name",2_plantminer!$A$1:$Z$1,0))&amp;"","")="NA","",IFERROR(INDEX(2_plantminer!$A$2:$Z$2000,MATCH($B98,INDEX(2_plantminer!$A$2:$Z$2000,0,MATCH("original.search",2_plantminer!$A$1:$Z$1,0)),0),MATCH("scientific.name",2_plantminer!$A$1:$Z$1,0))&amp;"","")))</f>
        <v/>
      </c>
      <c r="E98" s="6" t="str">
        <f aca="false">IF($B98="","",IF(IFERROR(INDEX(2_plantminer!$A$2:$Z$2000,MATCH($B98,INDEX(2_plantminer!$A$2:$Z$2000,0,MATCH("original.search",2_plantminer!$A$1:$Z$1,0)),0),MATCH("family",2_plantminer!$A$1:$Z$1,0))&amp;"","")="NA","",IFERROR(INDEX(2_plantminer!$A$2:$Z$2000,MATCH($B98,INDEX(2_plantminer!$A$2:$Z$2000,0,MATCH("original.search",2_plantminer!$A$1:$Z$1,0)),0),MATCH("family",2_plantminer!$A$1:$Z$1,0))&amp;"","")))</f>
        <v/>
      </c>
      <c r="F98" s="6" t="str">
        <f aca="false">IF($B98="","",IF(IFERROR(INDEX(2_plantminer!$A$2:$Z$2000,MATCH($B98,INDEX(2_plantminer!$A$2:$Z$2000,0,MATCH("original.search",2_plantminer!$A$1:$Z$1,0)),0),MATCH("notes",2_plantminer!$A$1:$Z$1,0))&amp;"","")="NA","",IFERROR(INDEX(2_plantminer!$A$2:$Z$2000,MATCH($B98,INDEX(2_plantminer!$A$2:$Z$2000,0,MATCH("original.search",2_plantminer!$A$1:$Z$1,0)),0),MATCH("notes",2_plantminer!$A$1:$Z$1,0))&amp;"","")))</f>
        <v/>
      </c>
      <c r="G98" s="6" t="str">
        <f aca="false">IF($B98="","",IF(IFERROR(INDEX(2_plantminer!$A$2:$Z$2000,MATCH($B98,INDEX(2_plantminer!$A$2:$Z$2000,0,MATCH("original.search",2_plantminer!$A$1:$Z$1,0)),0),MATCH("occurrence",2_plantminer!$A$1:$Z$1,0))&amp;"","")="NA","",IFERROR(INDEX(2_plantminer!$A$2:$Z$2000,MATCH($B98,INDEX(2_plantminer!$A$2:$Z$2000,0,MATCH("original.search",2_plantminer!$A$1:$Z$1,0)),0),MATCH("occurrence",2_plantminer!$A$1:$Z$1,0))&amp;"","")))</f>
        <v/>
      </c>
      <c r="H98" s="6" t="str">
        <f aca="false">IF($B98="","",IF(IFERROR(INDEX(2_plantminer!$A$2:$Z$2000,MATCH($B98,INDEX(2_plantminer!$A$2:$Z$2000,0,MATCH("original.search",2_plantminer!$A$1:$Z$1,0)),0),MATCH("establishment",2_plantminer!$A$1:$Z$1,0))&amp;"","")="NA","",IFERROR(INDEX(2_plantminer!$A$2:$Z$2000,MATCH($B98,INDEX(2_plantminer!$A$2:$Z$2000,0,MATCH("original.search",2_plantminer!$A$1:$Z$1,0)),0),MATCH("establishment",2_plantminer!$A$1:$Z$1,0))&amp;"","")))</f>
        <v/>
      </c>
      <c r="I98" s="6" t="str">
        <f aca="false">IF($B98="","",IF(IFERROR(INDEX(2_plantminer!$A$2:$Z$2000,MATCH($B98,INDEX(2_plantminer!$A$2:$Z$2000,0,MATCH("original.search",2_plantminer!$A$1:$Z$1,0)),0),MATCH("domain",2_plantminer!$A$1:$Z$1,0))&amp;"","")="NA","",IFERROR(INDEX(2_plantminer!$A$2:$Z$2000,MATCH($B98,INDEX(2_plantminer!$A$2:$Z$2000,0,MATCH("original.search",2_plantminer!$A$1:$Z$1,0)),0),MATCH("domain",2_plantminer!$A$1:$Z$1,0))&amp;"","")))</f>
        <v/>
      </c>
      <c r="J98" s="6" t="str">
        <f aca="false">IF(OR($B98="",$G98=""),"",IF(ISNUMBER(SEARCH("BR-AM",$G98)),"sim","não"))</f>
        <v/>
      </c>
      <c r="K98" s="6" t="str">
        <f aca="false">IF($E98="","",IF($E98=$A98,"não","sim"))</f>
        <v/>
      </c>
      <c r="L98" s="6" t="str">
        <f aca="false">IF($B98="","indeterminada",IF(COUNTIF(2_plantminer!$A$1:$Z$1,"original.search")=0,"falta o resultado do Plantminer",IF(ISNUMBER(SEARCH("not found",$F98)),"não encontrado → Flora e Funga",IF(AND($C98="",$F98=""),"sem resultado do Plantminer (confira se colou)",IF(ISNUMBER(SEARCH("check",$F98)),"ambíguo → Flora e Funga",IF(AND(ISNUMBER(SEARCH("misspelled",$F98)),ISNUMBER(SEARCH("synonym",$F98))),"grafia corrigida e sinônimo substituído",IF(ISNUMBER(SEARCH("misspelled",$F98)),"grafia corrigida",IF(ISNUMBER(SEARCH("synonym",$F98)),"sinônimo substituído",IF(AND($C98&lt;&gt;"",$G98="",COUNTIF($C98,"* *")&gt;0),"sem ocorrência no resultado → Flora e Funga",IF($J98="não","fora do AM → conferir identificação","OK"))))))))))</f>
        <v>sem resultado do Plantminer (confira se colou)</v>
      </c>
      <c r="M98" s="9"/>
      <c r="N98" s="9"/>
      <c r="O98" s="9"/>
      <c r="P98" s="9"/>
      <c r="Q98" s="9"/>
      <c r="R98" s="6" t="str">
        <f aca="false">IF($M98="","",IF(COUNTIF($M$3:$M$242,$M98)&gt;1,"sim","não"))</f>
        <v/>
      </c>
    </row>
    <row r="99" customFormat="false" ht="15" hidden="false" customHeight="false" outlineLevel="0" collapsed="false">
      <c r="A99" s="6" t="str">
        <f aca="false">1_lista!A98</f>
        <v>Fabaceae</v>
      </c>
      <c r="B99" s="6" t="str">
        <f aca="false">IF(1_lista!G98="","",1_lista!G98)</f>
        <v>Ormosia costulata</v>
      </c>
      <c r="C99" s="6" t="str">
        <f aca="false">IF($B99="","",IF(IFERROR(INDEX(2_plantminer!$A$2:$Z$2000,MATCH($B99,INDEX(2_plantminer!$A$2:$Z$2000,0,MATCH("original.search",2_plantminer!$A$1:$Z$1,0)),0),MATCH("search.str",2_plantminer!$A$1:$Z$1,0))&amp;"","")="NA","",IFERROR(INDEX(2_plantminer!$A$2:$Z$2000,MATCH($B99,INDEX(2_plantminer!$A$2:$Z$2000,0,MATCH("original.search",2_plantminer!$A$1:$Z$1,0)),0),MATCH("search.str",2_plantminer!$A$1:$Z$1,0))&amp;"","")))</f>
        <v/>
      </c>
      <c r="D99" s="6" t="str">
        <f aca="false">IF($B99="","",IF(IFERROR(INDEX(2_plantminer!$A$2:$Z$2000,MATCH($B99,INDEX(2_plantminer!$A$2:$Z$2000,0,MATCH("original.search",2_plantminer!$A$1:$Z$1,0)),0),MATCH("scientific.name",2_plantminer!$A$1:$Z$1,0))&amp;"","")="NA","",IFERROR(INDEX(2_plantminer!$A$2:$Z$2000,MATCH($B99,INDEX(2_plantminer!$A$2:$Z$2000,0,MATCH("original.search",2_plantminer!$A$1:$Z$1,0)),0),MATCH("scientific.name",2_plantminer!$A$1:$Z$1,0))&amp;"","")))</f>
        <v/>
      </c>
      <c r="E99" s="6" t="str">
        <f aca="false">IF($B99="","",IF(IFERROR(INDEX(2_plantminer!$A$2:$Z$2000,MATCH($B99,INDEX(2_plantminer!$A$2:$Z$2000,0,MATCH("original.search",2_plantminer!$A$1:$Z$1,0)),0),MATCH("family",2_plantminer!$A$1:$Z$1,0))&amp;"","")="NA","",IFERROR(INDEX(2_plantminer!$A$2:$Z$2000,MATCH($B99,INDEX(2_plantminer!$A$2:$Z$2000,0,MATCH("original.search",2_plantminer!$A$1:$Z$1,0)),0),MATCH("family",2_plantminer!$A$1:$Z$1,0))&amp;"","")))</f>
        <v/>
      </c>
      <c r="F99" s="6" t="str">
        <f aca="false">IF($B99="","",IF(IFERROR(INDEX(2_plantminer!$A$2:$Z$2000,MATCH($B99,INDEX(2_plantminer!$A$2:$Z$2000,0,MATCH("original.search",2_plantminer!$A$1:$Z$1,0)),0),MATCH("notes",2_plantminer!$A$1:$Z$1,0))&amp;"","")="NA","",IFERROR(INDEX(2_plantminer!$A$2:$Z$2000,MATCH($B99,INDEX(2_plantminer!$A$2:$Z$2000,0,MATCH("original.search",2_plantminer!$A$1:$Z$1,0)),0),MATCH("notes",2_plantminer!$A$1:$Z$1,0))&amp;"","")))</f>
        <v/>
      </c>
      <c r="G99" s="6" t="str">
        <f aca="false">IF($B99="","",IF(IFERROR(INDEX(2_plantminer!$A$2:$Z$2000,MATCH($B99,INDEX(2_plantminer!$A$2:$Z$2000,0,MATCH("original.search",2_plantminer!$A$1:$Z$1,0)),0),MATCH("occurrence",2_plantminer!$A$1:$Z$1,0))&amp;"","")="NA","",IFERROR(INDEX(2_plantminer!$A$2:$Z$2000,MATCH($B99,INDEX(2_plantminer!$A$2:$Z$2000,0,MATCH("original.search",2_plantminer!$A$1:$Z$1,0)),0),MATCH("occurrence",2_plantminer!$A$1:$Z$1,0))&amp;"","")))</f>
        <v/>
      </c>
      <c r="H99" s="6" t="str">
        <f aca="false">IF($B99="","",IF(IFERROR(INDEX(2_plantminer!$A$2:$Z$2000,MATCH($B99,INDEX(2_plantminer!$A$2:$Z$2000,0,MATCH("original.search",2_plantminer!$A$1:$Z$1,0)),0),MATCH("establishment",2_plantminer!$A$1:$Z$1,0))&amp;"","")="NA","",IFERROR(INDEX(2_plantminer!$A$2:$Z$2000,MATCH($B99,INDEX(2_plantminer!$A$2:$Z$2000,0,MATCH("original.search",2_plantminer!$A$1:$Z$1,0)),0),MATCH("establishment",2_plantminer!$A$1:$Z$1,0))&amp;"","")))</f>
        <v/>
      </c>
      <c r="I99" s="6" t="str">
        <f aca="false">IF($B99="","",IF(IFERROR(INDEX(2_plantminer!$A$2:$Z$2000,MATCH($B99,INDEX(2_plantminer!$A$2:$Z$2000,0,MATCH("original.search",2_plantminer!$A$1:$Z$1,0)),0),MATCH("domain",2_plantminer!$A$1:$Z$1,0))&amp;"","")="NA","",IFERROR(INDEX(2_plantminer!$A$2:$Z$2000,MATCH($B99,INDEX(2_plantminer!$A$2:$Z$2000,0,MATCH("original.search",2_plantminer!$A$1:$Z$1,0)),0),MATCH("domain",2_plantminer!$A$1:$Z$1,0))&amp;"","")))</f>
        <v/>
      </c>
      <c r="J99" s="6" t="str">
        <f aca="false">IF(OR($B99="",$G99=""),"",IF(ISNUMBER(SEARCH("BR-AM",$G99)),"sim","não"))</f>
        <v/>
      </c>
      <c r="K99" s="6" t="str">
        <f aca="false">IF($E99="","",IF($E99=$A99,"não","sim"))</f>
        <v/>
      </c>
      <c r="L99" s="6" t="str">
        <f aca="false">IF($B99="","indeterminada",IF(COUNTIF(2_plantminer!$A$1:$Z$1,"original.search")=0,"falta o resultado do Plantminer",IF(ISNUMBER(SEARCH("not found",$F99)),"não encontrado → Flora e Funga",IF(AND($C99="",$F99=""),"sem resultado do Plantminer (confira se colou)",IF(ISNUMBER(SEARCH("check",$F99)),"ambíguo → Flora e Funga",IF(AND(ISNUMBER(SEARCH("misspelled",$F99)),ISNUMBER(SEARCH("synonym",$F99))),"grafia corrigida e sinônimo substituído",IF(ISNUMBER(SEARCH("misspelled",$F99)),"grafia corrigida",IF(ISNUMBER(SEARCH("synonym",$F99)),"sinônimo substituído",IF(AND($C99&lt;&gt;"",$G99="",COUNTIF($C99,"* *")&gt;0),"sem ocorrência no resultado → Flora e Funga",IF($J99="não","fora do AM → conferir identificação","OK"))))))))))</f>
        <v>sem resultado do Plantminer (confira se colou)</v>
      </c>
      <c r="M99" s="9"/>
      <c r="N99" s="9"/>
      <c r="O99" s="9"/>
      <c r="P99" s="9"/>
      <c r="Q99" s="9"/>
      <c r="R99" s="6" t="str">
        <f aca="false">IF($M99="","",IF(COUNTIF($M$3:$M$242,$M99)&gt;1,"sim","não"))</f>
        <v/>
      </c>
    </row>
    <row r="100" customFormat="false" ht="15" hidden="false" customHeight="false" outlineLevel="0" collapsed="false">
      <c r="A100" s="6" t="str">
        <f aca="false">1_lista!A99</f>
        <v>Fabaceae</v>
      </c>
      <c r="B100" s="6" t="str">
        <f aca="false">IF(1_lista!G99="","",1_lista!G99)</f>
        <v>Ormosia grossa</v>
      </c>
      <c r="C100" s="6" t="str">
        <f aca="false">IF($B100="","",IF(IFERROR(INDEX(2_plantminer!$A$2:$Z$2000,MATCH($B100,INDEX(2_plantminer!$A$2:$Z$2000,0,MATCH("original.search",2_plantminer!$A$1:$Z$1,0)),0),MATCH("search.str",2_plantminer!$A$1:$Z$1,0))&amp;"","")="NA","",IFERROR(INDEX(2_plantminer!$A$2:$Z$2000,MATCH($B100,INDEX(2_plantminer!$A$2:$Z$2000,0,MATCH("original.search",2_plantminer!$A$1:$Z$1,0)),0),MATCH("search.str",2_plantminer!$A$1:$Z$1,0))&amp;"","")))</f>
        <v/>
      </c>
      <c r="D100" s="6" t="str">
        <f aca="false">IF($B100="","",IF(IFERROR(INDEX(2_plantminer!$A$2:$Z$2000,MATCH($B100,INDEX(2_plantminer!$A$2:$Z$2000,0,MATCH("original.search",2_plantminer!$A$1:$Z$1,0)),0),MATCH("scientific.name",2_plantminer!$A$1:$Z$1,0))&amp;"","")="NA","",IFERROR(INDEX(2_plantminer!$A$2:$Z$2000,MATCH($B100,INDEX(2_plantminer!$A$2:$Z$2000,0,MATCH("original.search",2_plantminer!$A$1:$Z$1,0)),0),MATCH("scientific.name",2_plantminer!$A$1:$Z$1,0))&amp;"","")))</f>
        <v/>
      </c>
      <c r="E100" s="6" t="str">
        <f aca="false">IF($B100="","",IF(IFERROR(INDEX(2_plantminer!$A$2:$Z$2000,MATCH($B100,INDEX(2_plantminer!$A$2:$Z$2000,0,MATCH("original.search",2_plantminer!$A$1:$Z$1,0)),0),MATCH("family",2_plantminer!$A$1:$Z$1,0))&amp;"","")="NA","",IFERROR(INDEX(2_plantminer!$A$2:$Z$2000,MATCH($B100,INDEX(2_plantminer!$A$2:$Z$2000,0,MATCH("original.search",2_plantminer!$A$1:$Z$1,0)),0),MATCH("family",2_plantminer!$A$1:$Z$1,0))&amp;"","")))</f>
        <v/>
      </c>
      <c r="F100" s="6" t="str">
        <f aca="false">IF($B100="","",IF(IFERROR(INDEX(2_plantminer!$A$2:$Z$2000,MATCH($B100,INDEX(2_plantminer!$A$2:$Z$2000,0,MATCH("original.search",2_plantminer!$A$1:$Z$1,0)),0),MATCH("notes",2_plantminer!$A$1:$Z$1,0))&amp;"","")="NA","",IFERROR(INDEX(2_plantminer!$A$2:$Z$2000,MATCH($B100,INDEX(2_plantminer!$A$2:$Z$2000,0,MATCH("original.search",2_plantminer!$A$1:$Z$1,0)),0),MATCH("notes",2_plantminer!$A$1:$Z$1,0))&amp;"","")))</f>
        <v/>
      </c>
      <c r="G100" s="6" t="str">
        <f aca="false">IF($B100="","",IF(IFERROR(INDEX(2_plantminer!$A$2:$Z$2000,MATCH($B100,INDEX(2_plantminer!$A$2:$Z$2000,0,MATCH("original.search",2_plantminer!$A$1:$Z$1,0)),0),MATCH("occurrence",2_plantminer!$A$1:$Z$1,0))&amp;"","")="NA","",IFERROR(INDEX(2_plantminer!$A$2:$Z$2000,MATCH($B100,INDEX(2_plantminer!$A$2:$Z$2000,0,MATCH("original.search",2_plantminer!$A$1:$Z$1,0)),0),MATCH("occurrence",2_plantminer!$A$1:$Z$1,0))&amp;"","")))</f>
        <v/>
      </c>
      <c r="H100" s="6" t="str">
        <f aca="false">IF($B100="","",IF(IFERROR(INDEX(2_plantminer!$A$2:$Z$2000,MATCH($B100,INDEX(2_plantminer!$A$2:$Z$2000,0,MATCH("original.search",2_plantminer!$A$1:$Z$1,0)),0),MATCH("establishment",2_plantminer!$A$1:$Z$1,0))&amp;"","")="NA","",IFERROR(INDEX(2_plantminer!$A$2:$Z$2000,MATCH($B100,INDEX(2_plantminer!$A$2:$Z$2000,0,MATCH("original.search",2_plantminer!$A$1:$Z$1,0)),0),MATCH("establishment",2_plantminer!$A$1:$Z$1,0))&amp;"","")))</f>
        <v/>
      </c>
      <c r="I100" s="6" t="str">
        <f aca="false">IF($B100="","",IF(IFERROR(INDEX(2_plantminer!$A$2:$Z$2000,MATCH($B100,INDEX(2_plantminer!$A$2:$Z$2000,0,MATCH("original.search",2_plantminer!$A$1:$Z$1,0)),0),MATCH("domain",2_plantminer!$A$1:$Z$1,0))&amp;"","")="NA","",IFERROR(INDEX(2_plantminer!$A$2:$Z$2000,MATCH($B100,INDEX(2_plantminer!$A$2:$Z$2000,0,MATCH("original.search",2_plantminer!$A$1:$Z$1,0)),0),MATCH("domain",2_plantminer!$A$1:$Z$1,0))&amp;"","")))</f>
        <v/>
      </c>
      <c r="J100" s="6" t="str">
        <f aca="false">IF(OR($B100="",$G100=""),"",IF(ISNUMBER(SEARCH("BR-AM",$G100)),"sim","não"))</f>
        <v/>
      </c>
      <c r="K100" s="6" t="str">
        <f aca="false">IF($E100="","",IF($E100=$A100,"não","sim"))</f>
        <v/>
      </c>
      <c r="L100" s="6" t="str">
        <f aca="false">IF($B100="","indeterminada",IF(COUNTIF(2_plantminer!$A$1:$Z$1,"original.search")=0,"falta o resultado do Plantminer",IF(ISNUMBER(SEARCH("not found",$F100)),"não encontrado → Flora e Funga",IF(AND($C100="",$F100=""),"sem resultado do Plantminer (confira se colou)",IF(ISNUMBER(SEARCH("check",$F100)),"ambíguo → Flora e Funga",IF(AND(ISNUMBER(SEARCH("misspelled",$F100)),ISNUMBER(SEARCH("synonym",$F100))),"grafia corrigida e sinônimo substituído",IF(ISNUMBER(SEARCH("misspelled",$F100)),"grafia corrigida",IF(ISNUMBER(SEARCH("synonym",$F100)),"sinônimo substituído",IF(AND($C100&lt;&gt;"",$G100="",COUNTIF($C100,"* *")&gt;0),"sem ocorrência no resultado → Flora e Funga",IF($J100="não","fora do AM → conferir identificação","OK"))))))))))</f>
        <v>sem resultado do Plantminer (confira se colou)</v>
      </c>
      <c r="M100" s="9"/>
      <c r="N100" s="9"/>
      <c r="O100" s="9"/>
      <c r="P100" s="9"/>
      <c r="Q100" s="9"/>
      <c r="R100" s="6" t="str">
        <f aca="false">IF($M100="","",IF(COUNTIF($M$3:$M$242,$M100)&gt;1,"sim","não"))</f>
        <v/>
      </c>
    </row>
    <row r="101" customFormat="false" ht="15" hidden="false" customHeight="false" outlineLevel="0" collapsed="false">
      <c r="A101" s="6" t="str">
        <f aca="false">1_lista!A100</f>
        <v>Fabaceae</v>
      </c>
      <c r="B101" s="6" t="str">
        <f aca="false">IF(1_lista!G100="","",1_lista!G100)</f>
        <v>Pterocarpus rohrii</v>
      </c>
      <c r="C101" s="6" t="str">
        <f aca="false">IF($B101="","",IF(IFERROR(INDEX(2_plantminer!$A$2:$Z$2000,MATCH($B101,INDEX(2_plantminer!$A$2:$Z$2000,0,MATCH("original.search",2_plantminer!$A$1:$Z$1,0)),0),MATCH("search.str",2_plantminer!$A$1:$Z$1,0))&amp;"","")="NA","",IFERROR(INDEX(2_plantminer!$A$2:$Z$2000,MATCH($B101,INDEX(2_plantminer!$A$2:$Z$2000,0,MATCH("original.search",2_plantminer!$A$1:$Z$1,0)),0),MATCH("search.str",2_plantminer!$A$1:$Z$1,0))&amp;"","")))</f>
        <v/>
      </c>
      <c r="D101" s="6" t="str">
        <f aca="false">IF($B101="","",IF(IFERROR(INDEX(2_plantminer!$A$2:$Z$2000,MATCH($B101,INDEX(2_plantminer!$A$2:$Z$2000,0,MATCH("original.search",2_plantminer!$A$1:$Z$1,0)),0),MATCH("scientific.name",2_plantminer!$A$1:$Z$1,0))&amp;"","")="NA","",IFERROR(INDEX(2_plantminer!$A$2:$Z$2000,MATCH($B101,INDEX(2_plantminer!$A$2:$Z$2000,0,MATCH("original.search",2_plantminer!$A$1:$Z$1,0)),0),MATCH("scientific.name",2_plantminer!$A$1:$Z$1,0))&amp;"","")))</f>
        <v/>
      </c>
      <c r="E101" s="6" t="str">
        <f aca="false">IF($B101="","",IF(IFERROR(INDEX(2_plantminer!$A$2:$Z$2000,MATCH($B101,INDEX(2_plantminer!$A$2:$Z$2000,0,MATCH("original.search",2_plantminer!$A$1:$Z$1,0)),0),MATCH("family",2_plantminer!$A$1:$Z$1,0))&amp;"","")="NA","",IFERROR(INDEX(2_plantminer!$A$2:$Z$2000,MATCH($B101,INDEX(2_plantminer!$A$2:$Z$2000,0,MATCH("original.search",2_plantminer!$A$1:$Z$1,0)),0),MATCH("family",2_plantminer!$A$1:$Z$1,0))&amp;"","")))</f>
        <v/>
      </c>
      <c r="F101" s="6" t="str">
        <f aca="false">IF($B101="","",IF(IFERROR(INDEX(2_plantminer!$A$2:$Z$2000,MATCH($B101,INDEX(2_plantminer!$A$2:$Z$2000,0,MATCH("original.search",2_plantminer!$A$1:$Z$1,0)),0),MATCH("notes",2_plantminer!$A$1:$Z$1,0))&amp;"","")="NA","",IFERROR(INDEX(2_plantminer!$A$2:$Z$2000,MATCH($B101,INDEX(2_plantminer!$A$2:$Z$2000,0,MATCH("original.search",2_plantminer!$A$1:$Z$1,0)),0),MATCH("notes",2_plantminer!$A$1:$Z$1,0))&amp;"","")))</f>
        <v/>
      </c>
      <c r="G101" s="6" t="str">
        <f aca="false">IF($B101="","",IF(IFERROR(INDEX(2_plantminer!$A$2:$Z$2000,MATCH($B101,INDEX(2_plantminer!$A$2:$Z$2000,0,MATCH("original.search",2_plantminer!$A$1:$Z$1,0)),0),MATCH("occurrence",2_plantminer!$A$1:$Z$1,0))&amp;"","")="NA","",IFERROR(INDEX(2_plantminer!$A$2:$Z$2000,MATCH($B101,INDEX(2_plantminer!$A$2:$Z$2000,0,MATCH("original.search",2_plantminer!$A$1:$Z$1,0)),0),MATCH("occurrence",2_plantminer!$A$1:$Z$1,0))&amp;"","")))</f>
        <v/>
      </c>
      <c r="H101" s="6" t="str">
        <f aca="false">IF($B101="","",IF(IFERROR(INDEX(2_plantminer!$A$2:$Z$2000,MATCH($B101,INDEX(2_plantminer!$A$2:$Z$2000,0,MATCH("original.search",2_plantminer!$A$1:$Z$1,0)),0),MATCH("establishment",2_plantminer!$A$1:$Z$1,0))&amp;"","")="NA","",IFERROR(INDEX(2_plantminer!$A$2:$Z$2000,MATCH($B101,INDEX(2_plantminer!$A$2:$Z$2000,0,MATCH("original.search",2_plantminer!$A$1:$Z$1,0)),0),MATCH("establishment",2_plantminer!$A$1:$Z$1,0))&amp;"","")))</f>
        <v/>
      </c>
      <c r="I101" s="6" t="str">
        <f aca="false">IF($B101="","",IF(IFERROR(INDEX(2_plantminer!$A$2:$Z$2000,MATCH($B101,INDEX(2_plantminer!$A$2:$Z$2000,0,MATCH("original.search",2_plantminer!$A$1:$Z$1,0)),0),MATCH("domain",2_plantminer!$A$1:$Z$1,0))&amp;"","")="NA","",IFERROR(INDEX(2_plantminer!$A$2:$Z$2000,MATCH($B101,INDEX(2_plantminer!$A$2:$Z$2000,0,MATCH("original.search",2_plantminer!$A$1:$Z$1,0)),0),MATCH("domain",2_plantminer!$A$1:$Z$1,0))&amp;"","")))</f>
        <v/>
      </c>
      <c r="J101" s="6" t="str">
        <f aca="false">IF(OR($B101="",$G101=""),"",IF(ISNUMBER(SEARCH("BR-AM",$G101)),"sim","não"))</f>
        <v/>
      </c>
      <c r="K101" s="6" t="str">
        <f aca="false">IF($E101="","",IF($E101=$A101,"não","sim"))</f>
        <v/>
      </c>
      <c r="L101" s="6" t="str">
        <f aca="false">IF($B101="","indeterminada",IF(COUNTIF(2_plantminer!$A$1:$Z$1,"original.search")=0,"falta o resultado do Plantminer",IF(ISNUMBER(SEARCH("not found",$F101)),"não encontrado → Flora e Funga",IF(AND($C101="",$F101=""),"sem resultado do Plantminer (confira se colou)",IF(ISNUMBER(SEARCH("check",$F101)),"ambíguo → Flora e Funga",IF(AND(ISNUMBER(SEARCH("misspelled",$F101)),ISNUMBER(SEARCH("synonym",$F101))),"grafia corrigida e sinônimo substituído",IF(ISNUMBER(SEARCH("misspelled",$F101)),"grafia corrigida",IF(ISNUMBER(SEARCH("synonym",$F101)),"sinônimo substituído",IF(AND($C101&lt;&gt;"",$G101="",COUNTIF($C101,"* *")&gt;0),"sem ocorrência no resultado → Flora e Funga",IF($J101="não","fora do AM → conferir identificação","OK"))))))))))</f>
        <v>sem resultado do Plantminer (confira se colou)</v>
      </c>
      <c r="M101" s="9"/>
      <c r="N101" s="9"/>
      <c r="O101" s="9"/>
      <c r="P101" s="9"/>
      <c r="Q101" s="9"/>
      <c r="R101" s="6" t="str">
        <f aca="false">IF($M101="","",IF(COUNTIF($M$3:$M$242,$M101)&gt;1,"sim","não"))</f>
        <v/>
      </c>
    </row>
    <row r="102" customFormat="false" ht="15" hidden="false" customHeight="false" outlineLevel="0" collapsed="false">
      <c r="A102" s="6" t="str">
        <f aca="false">1_lista!A101</f>
        <v>Fabaceae</v>
      </c>
      <c r="B102" s="6" t="str">
        <f aca="false">IF(1_lista!G101="","",1_lista!G101)</f>
        <v>Stryphnodendron microstachyum</v>
      </c>
      <c r="C102" s="6" t="str">
        <f aca="false">IF($B102="","",IF(IFERROR(INDEX(2_plantminer!$A$2:$Z$2000,MATCH($B102,INDEX(2_plantminer!$A$2:$Z$2000,0,MATCH("original.search",2_plantminer!$A$1:$Z$1,0)),0),MATCH("search.str",2_plantminer!$A$1:$Z$1,0))&amp;"","")="NA","",IFERROR(INDEX(2_plantminer!$A$2:$Z$2000,MATCH($B102,INDEX(2_plantminer!$A$2:$Z$2000,0,MATCH("original.search",2_plantminer!$A$1:$Z$1,0)),0),MATCH("search.str",2_plantminer!$A$1:$Z$1,0))&amp;"","")))</f>
        <v/>
      </c>
      <c r="D102" s="6" t="str">
        <f aca="false">IF($B102="","",IF(IFERROR(INDEX(2_plantminer!$A$2:$Z$2000,MATCH($B102,INDEX(2_plantminer!$A$2:$Z$2000,0,MATCH("original.search",2_plantminer!$A$1:$Z$1,0)),0),MATCH("scientific.name",2_plantminer!$A$1:$Z$1,0))&amp;"","")="NA","",IFERROR(INDEX(2_plantminer!$A$2:$Z$2000,MATCH($B102,INDEX(2_plantminer!$A$2:$Z$2000,0,MATCH("original.search",2_plantminer!$A$1:$Z$1,0)),0),MATCH("scientific.name",2_plantminer!$A$1:$Z$1,0))&amp;"","")))</f>
        <v/>
      </c>
      <c r="E102" s="6" t="str">
        <f aca="false">IF($B102="","",IF(IFERROR(INDEX(2_plantminer!$A$2:$Z$2000,MATCH($B102,INDEX(2_plantminer!$A$2:$Z$2000,0,MATCH("original.search",2_plantminer!$A$1:$Z$1,0)),0),MATCH("family",2_plantminer!$A$1:$Z$1,0))&amp;"","")="NA","",IFERROR(INDEX(2_plantminer!$A$2:$Z$2000,MATCH($B102,INDEX(2_plantminer!$A$2:$Z$2000,0,MATCH("original.search",2_plantminer!$A$1:$Z$1,0)),0),MATCH("family",2_plantminer!$A$1:$Z$1,0))&amp;"","")))</f>
        <v/>
      </c>
      <c r="F102" s="6" t="str">
        <f aca="false">IF($B102="","",IF(IFERROR(INDEX(2_plantminer!$A$2:$Z$2000,MATCH($B102,INDEX(2_plantminer!$A$2:$Z$2000,0,MATCH("original.search",2_plantminer!$A$1:$Z$1,0)),0),MATCH("notes",2_plantminer!$A$1:$Z$1,0))&amp;"","")="NA","",IFERROR(INDEX(2_plantminer!$A$2:$Z$2000,MATCH($B102,INDEX(2_plantminer!$A$2:$Z$2000,0,MATCH("original.search",2_plantminer!$A$1:$Z$1,0)),0),MATCH("notes",2_plantminer!$A$1:$Z$1,0))&amp;"","")))</f>
        <v/>
      </c>
      <c r="G102" s="6" t="str">
        <f aca="false">IF($B102="","",IF(IFERROR(INDEX(2_plantminer!$A$2:$Z$2000,MATCH($B102,INDEX(2_plantminer!$A$2:$Z$2000,0,MATCH("original.search",2_plantminer!$A$1:$Z$1,0)),0),MATCH("occurrence",2_plantminer!$A$1:$Z$1,0))&amp;"","")="NA","",IFERROR(INDEX(2_plantminer!$A$2:$Z$2000,MATCH($B102,INDEX(2_plantminer!$A$2:$Z$2000,0,MATCH("original.search",2_plantminer!$A$1:$Z$1,0)),0),MATCH("occurrence",2_plantminer!$A$1:$Z$1,0))&amp;"","")))</f>
        <v/>
      </c>
      <c r="H102" s="6" t="str">
        <f aca="false">IF($B102="","",IF(IFERROR(INDEX(2_plantminer!$A$2:$Z$2000,MATCH($B102,INDEX(2_plantminer!$A$2:$Z$2000,0,MATCH("original.search",2_plantminer!$A$1:$Z$1,0)),0),MATCH("establishment",2_plantminer!$A$1:$Z$1,0))&amp;"","")="NA","",IFERROR(INDEX(2_plantminer!$A$2:$Z$2000,MATCH($B102,INDEX(2_plantminer!$A$2:$Z$2000,0,MATCH("original.search",2_plantminer!$A$1:$Z$1,0)),0),MATCH("establishment",2_plantminer!$A$1:$Z$1,0))&amp;"","")))</f>
        <v/>
      </c>
      <c r="I102" s="6" t="str">
        <f aca="false">IF($B102="","",IF(IFERROR(INDEX(2_plantminer!$A$2:$Z$2000,MATCH($B102,INDEX(2_plantminer!$A$2:$Z$2000,0,MATCH("original.search",2_plantminer!$A$1:$Z$1,0)),0),MATCH("domain",2_plantminer!$A$1:$Z$1,0))&amp;"","")="NA","",IFERROR(INDEX(2_plantminer!$A$2:$Z$2000,MATCH($B102,INDEX(2_plantminer!$A$2:$Z$2000,0,MATCH("original.search",2_plantminer!$A$1:$Z$1,0)),0),MATCH("domain",2_plantminer!$A$1:$Z$1,0))&amp;"","")))</f>
        <v/>
      </c>
      <c r="J102" s="6" t="str">
        <f aca="false">IF(OR($B102="",$G102=""),"",IF(ISNUMBER(SEARCH("BR-AM",$G102)),"sim","não"))</f>
        <v/>
      </c>
      <c r="K102" s="6" t="str">
        <f aca="false">IF($E102="","",IF($E102=$A102,"não","sim"))</f>
        <v/>
      </c>
      <c r="L102" s="6" t="str">
        <f aca="false">IF($B102="","indeterminada",IF(COUNTIF(2_plantminer!$A$1:$Z$1,"original.search")=0,"falta o resultado do Plantminer",IF(ISNUMBER(SEARCH("not found",$F102)),"não encontrado → Flora e Funga",IF(AND($C102="",$F102=""),"sem resultado do Plantminer (confira se colou)",IF(ISNUMBER(SEARCH("check",$F102)),"ambíguo → Flora e Funga",IF(AND(ISNUMBER(SEARCH("misspelled",$F102)),ISNUMBER(SEARCH("synonym",$F102))),"grafia corrigida e sinônimo substituído",IF(ISNUMBER(SEARCH("misspelled",$F102)),"grafia corrigida",IF(ISNUMBER(SEARCH("synonym",$F102)),"sinônimo substituído",IF(AND($C102&lt;&gt;"",$G102="",COUNTIF($C102,"* *")&gt;0),"sem ocorrência no resultado → Flora e Funga",IF($J102="não","fora do AM → conferir identificação","OK"))))))))))</f>
        <v>sem resultado do Plantminer (confira se colou)</v>
      </c>
      <c r="M102" s="9"/>
      <c r="N102" s="9"/>
      <c r="O102" s="9"/>
      <c r="P102" s="9"/>
      <c r="Q102" s="9"/>
      <c r="R102" s="6" t="str">
        <f aca="false">IF($M102="","",IF(COUNTIF($M$3:$M$242,$M102)&gt;1,"sim","não"))</f>
        <v/>
      </c>
    </row>
    <row r="103" customFormat="false" ht="15" hidden="false" customHeight="false" outlineLevel="0" collapsed="false">
      <c r="A103" s="6" t="str">
        <f aca="false">1_lista!A102</f>
        <v>Fabaceae</v>
      </c>
      <c r="B103" s="6" t="str">
        <f aca="false">IF(1_lista!G102="","",1_lista!G102)</f>
        <v>Swartzia arborescens</v>
      </c>
      <c r="C103" s="6" t="str">
        <f aca="false">IF($B103="","",IF(IFERROR(INDEX(2_plantminer!$A$2:$Z$2000,MATCH($B103,INDEX(2_plantminer!$A$2:$Z$2000,0,MATCH("original.search",2_plantminer!$A$1:$Z$1,0)),0),MATCH("search.str",2_plantminer!$A$1:$Z$1,0))&amp;"","")="NA","",IFERROR(INDEX(2_plantminer!$A$2:$Z$2000,MATCH($B103,INDEX(2_plantminer!$A$2:$Z$2000,0,MATCH("original.search",2_plantminer!$A$1:$Z$1,0)),0),MATCH("search.str",2_plantminer!$A$1:$Z$1,0))&amp;"","")))</f>
        <v/>
      </c>
      <c r="D103" s="6" t="str">
        <f aca="false">IF($B103="","",IF(IFERROR(INDEX(2_plantminer!$A$2:$Z$2000,MATCH($B103,INDEX(2_plantminer!$A$2:$Z$2000,0,MATCH("original.search",2_plantminer!$A$1:$Z$1,0)),0),MATCH("scientific.name",2_plantminer!$A$1:$Z$1,0))&amp;"","")="NA","",IFERROR(INDEX(2_plantminer!$A$2:$Z$2000,MATCH($B103,INDEX(2_plantminer!$A$2:$Z$2000,0,MATCH("original.search",2_plantminer!$A$1:$Z$1,0)),0),MATCH("scientific.name",2_plantminer!$A$1:$Z$1,0))&amp;"","")))</f>
        <v/>
      </c>
      <c r="E103" s="6" t="str">
        <f aca="false">IF($B103="","",IF(IFERROR(INDEX(2_plantminer!$A$2:$Z$2000,MATCH($B103,INDEX(2_plantminer!$A$2:$Z$2000,0,MATCH("original.search",2_plantminer!$A$1:$Z$1,0)),0),MATCH("family",2_plantminer!$A$1:$Z$1,0))&amp;"","")="NA","",IFERROR(INDEX(2_plantminer!$A$2:$Z$2000,MATCH($B103,INDEX(2_plantminer!$A$2:$Z$2000,0,MATCH("original.search",2_plantminer!$A$1:$Z$1,0)),0),MATCH("family",2_plantminer!$A$1:$Z$1,0))&amp;"","")))</f>
        <v/>
      </c>
      <c r="F103" s="6" t="str">
        <f aca="false">IF($B103="","",IF(IFERROR(INDEX(2_plantminer!$A$2:$Z$2000,MATCH($B103,INDEX(2_plantminer!$A$2:$Z$2000,0,MATCH("original.search",2_plantminer!$A$1:$Z$1,0)),0),MATCH("notes",2_plantminer!$A$1:$Z$1,0))&amp;"","")="NA","",IFERROR(INDEX(2_plantminer!$A$2:$Z$2000,MATCH($B103,INDEX(2_plantminer!$A$2:$Z$2000,0,MATCH("original.search",2_plantminer!$A$1:$Z$1,0)),0),MATCH("notes",2_plantminer!$A$1:$Z$1,0))&amp;"","")))</f>
        <v/>
      </c>
      <c r="G103" s="6" t="str">
        <f aca="false">IF($B103="","",IF(IFERROR(INDEX(2_plantminer!$A$2:$Z$2000,MATCH($B103,INDEX(2_plantminer!$A$2:$Z$2000,0,MATCH("original.search",2_plantminer!$A$1:$Z$1,0)),0),MATCH("occurrence",2_plantminer!$A$1:$Z$1,0))&amp;"","")="NA","",IFERROR(INDEX(2_plantminer!$A$2:$Z$2000,MATCH($B103,INDEX(2_plantminer!$A$2:$Z$2000,0,MATCH("original.search",2_plantminer!$A$1:$Z$1,0)),0),MATCH("occurrence",2_plantminer!$A$1:$Z$1,0))&amp;"","")))</f>
        <v/>
      </c>
      <c r="H103" s="6" t="str">
        <f aca="false">IF($B103="","",IF(IFERROR(INDEX(2_plantminer!$A$2:$Z$2000,MATCH($B103,INDEX(2_plantminer!$A$2:$Z$2000,0,MATCH("original.search",2_plantminer!$A$1:$Z$1,0)),0),MATCH("establishment",2_plantminer!$A$1:$Z$1,0))&amp;"","")="NA","",IFERROR(INDEX(2_plantminer!$A$2:$Z$2000,MATCH($B103,INDEX(2_plantminer!$A$2:$Z$2000,0,MATCH("original.search",2_plantminer!$A$1:$Z$1,0)),0),MATCH("establishment",2_plantminer!$A$1:$Z$1,0))&amp;"","")))</f>
        <v/>
      </c>
      <c r="I103" s="6" t="str">
        <f aca="false">IF($B103="","",IF(IFERROR(INDEX(2_plantminer!$A$2:$Z$2000,MATCH($B103,INDEX(2_plantminer!$A$2:$Z$2000,0,MATCH("original.search",2_plantminer!$A$1:$Z$1,0)),0),MATCH("domain",2_plantminer!$A$1:$Z$1,0))&amp;"","")="NA","",IFERROR(INDEX(2_plantminer!$A$2:$Z$2000,MATCH($B103,INDEX(2_plantminer!$A$2:$Z$2000,0,MATCH("original.search",2_plantminer!$A$1:$Z$1,0)),0),MATCH("domain",2_plantminer!$A$1:$Z$1,0))&amp;"","")))</f>
        <v/>
      </c>
      <c r="J103" s="6" t="str">
        <f aca="false">IF(OR($B103="",$G103=""),"",IF(ISNUMBER(SEARCH("BR-AM",$G103)),"sim","não"))</f>
        <v/>
      </c>
      <c r="K103" s="6" t="str">
        <f aca="false">IF($E103="","",IF($E103=$A103,"não","sim"))</f>
        <v/>
      </c>
      <c r="L103" s="6" t="str">
        <f aca="false">IF($B103="","indeterminada",IF(COUNTIF(2_plantminer!$A$1:$Z$1,"original.search")=0,"falta o resultado do Plantminer",IF(ISNUMBER(SEARCH("not found",$F103)),"não encontrado → Flora e Funga",IF(AND($C103="",$F103=""),"sem resultado do Plantminer (confira se colou)",IF(ISNUMBER(SEARCH("check",$F103)),"ambíguo → Flora e Funga",IF(AND(ISNUMBER(SEARCH("misspelled",$F103)),ISNUMBER(SEARCH("synonym",$F103))),"grafia corrigida e sinônimo substituído",IF(ISNUMBER(SEARCH("misspelled",$F103)),"grafia corrigida",IF(ISNUMBER(SEARCH("synonym",$F103)),"sinônimo substituído",IF(AND($C103&lt;&gt;"",$G103="",COUNTIF($C103,"* *")&gt;0),"sem ocorrência no resultado → Flora e Funga",IF($J103="não","fora do AM → conferir identificação","OK"))))))))))</f>
        <v>sem resultado do Plantminer (confira se colou)</v>
      </c>
      <c r="M103" s="9"/>
      <c r="N103" s="9"/>
      <c r="O103" s="9"/>
      <c r="P103" s="9"/>
      <c r="Q103" s="9"/>
      <c r="R103" s="6" t="str">
        <f aca="false">IF($M103="","",IF(COUNTIF($M$3:$M$242,$M103)&gt;1,"sim","não"))</f>
        <v/>
      </c>
    </row>
    <row r="104" customFormat="false" ht="15" hidden="false" customHeight="false" outlineLevel="0" collapsed="false">
      <c r="A104" s="6" t="str">
        <f aca="false">1_lista!A103</f>
        <v>Fabaceae</v>
      </c>
      <c r="B104" s="6" t="str">
        <f aca="false">IF(1_lista!G103="","",1_lista!G103)</f>
        <v>Swartzia recurva</v>
      </c>
      <c r="C104" s="6" t="str">
        <f aca="false">IF($B104="","",IF(IFERROR(INDEX(2_plantminer!$A$2:$Z$2000,MATCH($B104,INDEX(2_plantminer!$A$2:$Z$2000,0,MATCH("original.search",2_plantminer!$A$1:$Z$1,0)),0),MATCH("search.str",2_plantminer!$A$1:$Z$1,0))&amp;"","")="NA","",IFERROR(INDEX(2_plantminer!$A$2:$Z$2000,MATCH($B104,INDEX(2_plantminer!$A$2:$Z$2000,0,MATCH("original.search",2_plantminer!$A$1:$Z$1,0)),0),MATCH("search.str",2_plantminer!$A$1:$Z$1,0))&amp;"","")))</f>
        <v/>
      </c>
      <c r="D104" s="6" t="str">
        <f aca="false">IF($B104="","",IF(IFERROR(INDEX(2_plantminer!$A$2:$Z$2000,MATCH($B104,INDEX(2_plantminer!$A$2:$Z$2000,0,MATCH("original.search",2_plantminer!$A$1:$Z$1,0)),0),MATCH("scientific.name",2_plantminer!$A$1:$Z$1,0))&amp;"","")="NA","",IFERROR(INDEX(2_plantminer!$A$2:$Z$2000,MATCH($B104,INDEX(2_plantminer!$A$2:$Z$2000,0,MATCH("original.search",2_plantminer!$A$1:$Z$1,0)),0),MATCH("scientific.name",2_plantminer!$A$1:$Z$1,0))&amp;"","")))</f>
        <v/>
      </c>
      <c r="E104" s="6" t="str">
        <f aca="false">IF($B104="","",IF(IFERROR(INDEX(2_plantminer!$A$2:$Z$2000,MATCH($B104,INDEX(2_plantminer!$A$2:$Z$2000,0,MATCH("original.search",2_plantminer!$A$1:$Z$1,0)),0),MATCH("family",2_plantminer!$A$1:$Z$1,0))&amp;"","")="NA","",IFERROR(INDEX(2_plantminer!$A$2:$Z$2000,MATCH($B104,INDEX(2_plantminer!$A$2:$Z$2000,0,MATCH("original.search",2_plantminer!$A$1:$Z$1,0)),0),MATCH("family",2_plantminer!$A$1:$Z$1,0))&amp;"","")))</f>
        <v/>
      </c>
      <c r="F104" s="6" t="str">
        <f aca="false">IF($B104="","",IF(IFERROR(INDEX(2_plantminer!$A$2:$Z$2000,MATCH($B104,INDEX(2_plantminer!$A$2:$Z$2000,0,MATCH("original.search",2_plantminer!$A$1:$Z$1,0)),0),MATCH("notes",2_plantminer!$A$1:$Z$1,0))&amp;"","")="NA","",IFERROR(INDEX(2_plantminer!$A$2:$Z$2000,MATCH($B104,INDEX(2_plantminer!$A$2:$Z$2000,0,MATCH("original.search",2_plantminer!$A$1:$Z$1,0)),0),MATCH("notes",2_plantminer!$A$1:$Z$1,0))&amp;"","")))</f>
        <v/>
      </c>
      <c r="G104" s="6" t="str">
        <f aca="false">IF($B104="","",IF(IFERROR(INDEX(2_plantminer!$A$2:$Z$2000,MATCH($B104,INDEX(2_plantminer!$A$2:$Z$2000,0,MATCH("original.search",2_plantminer!$A$1:$Z$1,0)),0),MATCH("occurrence",2_plantminer!$A$1:$Z$1,0))&amp;"","")="NA","",IFERROR(INDEX(2_plantminer!$A$2:$Z$2000,MATCH($B104,INDEX(2_plantminer!$A$2:$Z$2000,0,MATCH("original.search",2_plantminer!$A$1:$Z$1,0)),0),MATCH("occurrence",2_plantminer!$A$1:$Z$1,0))&amp;"","")))</f>
        <v/>
      </c>
      <c r="H104" s="6" t="str">
        <f aca="false">IF($B104="","",IF(IFERROR(INDEX(2_plantminer!$A$2:$Z$2000,MATCH($B104,INDEX(2_plantminer!$A$2:$Z$2000,0,MATCH("original.search",2_plantminer!$A$1:$Z$1,0)),0),MATCH("establishment",2_plantminer!$A$1:$Z$1,0))&amp;"","")="NA","",IFERROR(INDEX(2_plantminer!$A$2:$Z$2000,MATCH($B104,INDEX(2_plantminer!$A$2:$Z$2000,0,MATCH("original.search",2_plantminer!$A$1:$Z$1,0)),0),MATCH("establishment",2_plantminer!$A$1:$Z$1,0))&amp;"","")))</f>
        <v/>
      </c>
      <c r="I104" s="6" t="str">
        <f aca="false">IF($B104="","",IF(IFERROR(INDEX(2_plantminer!$A$2:$Z$2000,MATCH($B104,INDEX(2_plantminer!$A$2:$Z$2000,0,MATCH("original.search",2_plantminer!$A$1:$Z$1,0)),0),MATCH("domain",2_plantminer!$A$1:$Z$1,0))&amp;"","")="NA","",IFERROR(INDEX(2_plantminer!$A$2:$Z$2000,MATCH($B104,INDEX(2_plantminer!$A$2:$Z$2000,0,MATCH("original.search",2_plantminer!$A$1:$Z$1,0)),0),MATCH("domain",2_plantminer!$A$1:$Z$1,0))&amp;"","")))</f>
        <v/>
      </c>
      <c r="J104" s="6" t="str">
        <f aca="false">IF(OR($B104="",$G104=""),"",IF(ISNUMBER(SEARCH("BR-AM",$G104)),"sim","não"))</f>
        <v/>
      </c>
      <c r="K104" s="6" t="str">
        <f aca="false">IF($E104="","",IF($E104=$A104,"não","sim"))</f>
        <v/>
      </c>
      <c r="L104" s="6" t="str">
        <f aca="false">IF($B104="","indeterminada",IF(COUNTIF(2_plantminer!$A$1:$Z$1,"original.search")=0,"falta o resultado do Plantminer",IF(ISNUMBER(SEARCH("not found",$F104)),"não encontrado → Flora e Funga",IF(AND($C104="",$F104=""),"sem resultado do Plantminer (confira se colou)",IF(ISNUMBER(SEARCH("check",$F104)),"ambíguo → Flora e Funga",IF(AND(ISNUMBER(SEARCH("misspelled",$F104)),ISNUMBER(SEARCH("synonym",$F104))),"grafia corrigida e sinônimo substituído",IF(ISNUMBER(SEARCH("misspelled",$F104)),"grafia corrigida",IF(ISNUMBER(SEARCH("synonym",$F104)),"sinônimo substituído",IF(AND($C104&lt;&gt;"",$G104="",COUNTIF($C104,"* *")&gt;0),"sem ocorrência no resultado → Flora e Funga",IF($J104="não","fora do AM → conferir identificação","OK"))))))))))</f>
        <v>sem resultado do Plantminer (confira se colou)</v>
      </c>
      <c r="M104" s="9"/>
      <c r="N104" s="9"/>
      <c r="O104" s="9"/>
      <c r="P104" s="9"/>
      <c r="Q104" s="9"/>
      <c r="R104" s="6" t="str">
        <f aca="false">IF($M104="","",IF(COUNTIF($M$3:$M$242,$M104)&gt;1,"sim","não"))</f>
        <v/>
      </c>
    </row>
    <row r="105" customFormat="false" ht="15" hidden="false" customHeight="false" outlineLevel="0" collapsed="false">
      <c r="A105" s="6" t="str">
        <f aca="false">1_lista!A104</f>
        <v>Fabaceae</v>
      </c>
      <c r="B105" s="6" t="str">
        <f aca="false">IF(1_lista!G104="","",1_lista!G104)</f>
        <v>Swartzia dolichopoda</v>
      </c>
      <c r="C105" s="6" t="str">
        <f aca="false">IF($B105="","",IF(IFERROR(INDEX(2_plantminer!$A$2:$Z$2000,MATCH($B105,INDEX(2_plantminer!$A$2:$Z$2000,0,MATCH("original.search",2_plantminer!$A$1:$Z$1,0)),0),MATCH("search.str",2_plantminer!$A$1:$Z$1,0))&amp;"","")="NA","",IFERROR(INDEX(2_plantminer!$A$2:$Z$2000,MATCH($B105,INDEX(2_plantminer!$A$2:$Z$2000,0,MATCH("original.search",2_plantminer!$A$1:$Z$1,0)),0),MATCH("search.str",2_plantminer!$A$1:$Z$1,0))&amp;"","")))</f>
        <v/>
      </c>
      <c r="D105" s="6" t="str">
        <f aca="false">IF($B105="","",IF(IFERROR(INDEX(2_plantminer!$A$2:$Z$2000,MATCH($B105,INDEX(2_plantminer!$A$2:$Z$2000,0,MATCH("original.search",2_plantminer!$A$1:$Z$1,0)),0),MATCH("scientific.name",2_plantminer!$A$1:$Z$1,0))&amp;"","")="NA","",IFERROR(INDEX(2_plantminer!$A$2:$Z$2000,MATCH($B105,INDEX(2_plantminer!$A$2:$Z$2000,0,MATCH("original.search",2_plantminer!$A$1:$Z$1,0)),0),MATCH("scientific.name",2_plantminer!$A$1:$Z$1,0))&amp;"","")))</f>
        <v/>
      </c>
      <c r="E105" s="6" t="str">
        <f aca="false">IF($B105="","",IF(IFERROR(INDEX(2_plantminer!$A$2:$Z$2000,MATCH($B105,INDEX(2_plantminer!$A$2:$Z$2000,0,MATCH("original.search",2_plantminer!$A$1:$Z$1,0)),0),MATCH("family",2_plantminer!$A$1:$Z$1,0))&amp;"","")="NA","",IFERROR(INDEX(2_plantminer!$A$2:$Z$2000,MATCH($B105,INDEX(2_plantminer!$A$2:$Z$2000,0,MATCH("original.search",2_plantminer!$A$1:$Z$1,0)),0),MATCH("family",2_plantminer!$A$1:$Z$1,0))&amp;"","")))</f>
        <v/>
      </c>
      <c r="F105" s="6" t="str">
        <f aca="false">IF($B105="","",IF(IFERROR(INDEX(2_plantminer!$A$2:$Z$2000,MATCH($B105,INDEX(2_plantminer!$A$2:$Z$2000,0,MATCH("original.search",2_plantminer!$A$1:$Z$1,0)),0),MATCH("notes",2_plantminer!$A$1:$Z$1,0))&amp;"","")="NA","",IFERROR(INDEX(2_plantminer!$A$2:$Z$2000,MATCH($B105,INDEX(2_plantminer!$A$2:$Z$2000,0,MATCH("original.search",2_plantminer!$A$1:$Z$1,0)),0),MATCH("notes",2_plantminer!$A$1:$Z$1,0))&amp;"","")))</f>
        <v/>
      </c>
      <c r="G105" s="6" t="str">
        <f aca="false">IF($B105="","",IF(IFERROR(INDEX(2_plantminer!$A$2:$Z$2000,MATCH($B105,INDEX(2_plantminer!$A$2:$Z$2000,0,MATCH("original.search",2_plantminer!$A$1:$Z$1,0)),0),MATCH("occurrence",2_plantminer!$A$1:$Z$1,0))&amp;"","")="NA","",IFERROR(INDEX(2_plantminer!$A$2:$Z$2000,MATCH($B105,INDEX(2_plantminer!$A$2:$Z$2000,0,MATCH("original.search",2_plantminer!$A$1:$Z$1,0)),0),MATCH("occurrence",2_plantminer!$A$1:$Z$1,0))&amp;"","")))</f>
        <v/>
      </c>
      <c r="H105" s="6" t="str">
        <f aca="false">IF($B105="","",IF(IFERROR(INDEX(2_plantminer!$A$2:$Z$2000,MATCH($B105,INDEX(2_plantminer!$A$2:$Z$2000,0,MATCH("original.search",2_plantminer!$A$1:$Z$1,0)),0),MATCH("establishment",2_plantminer!$A$1:$Z$1,0))&amp;"","")="NA","",IFERROR(INDEX(2_plantminer!$A$2:$Z$2000,MATCH($B105,INDEX(2_plantminer!$A$2:$Z$2000,0,MATCH("original.search",2_plantminer!$A$1:$Z$1,0)),0),MATCH("establishment",2_plantminer!$A$1:$Z$1,0))&amp;"","")))</f>
        <v/>
      </c>
      <c r="I105" s="6" t="str">
        <f aca="false">IF($B105="","",IF(IFERROR(INDEX(2_plantminer!$A$2:$Z$2000,MATCH($B105,INDEX(2_plantminer!$A$2:$Z$2000,0,MATCH("original.search",2_plantminer!$A$1:$Z$1,0)),0),MATCH("domain",2_plantminer!$A$1:$Z$1,0))&amp;"","")="NA","",IFERROR(INDEX(2_plantminer!$A$2:$Z$2000,MATCH($B105,INDEX(2_plantminer!$A$2:$Z$2000,0,MATCH("original.search",2_plantminer!$A$1:$Z$1,0)),0),MATCH("domain",2_plantminer!$A$1:$Z$1,0))&amp;"","")))</f>
        <v/>
      </c>
      <c r="J105" s="6" t="str">
        <f aca="false">IF(OR($B105="",$G105=""),"",IF(ISNUMBER(SEARCH("BR-AM",$G105)),"sim","não"))</f>
        <v/>
      </c>
      <c r="K105" s="6" t="str">
        <f aca="false">IF($E105="","",IF($E105=$A105,"não","sim"))</f>
        <v/>
      </c>
      <c r="L105" s="6" t="str">
        <f aca="false">IF($B105="","indeterminada",IF(COUNTIF(2_plantminer!$A$1:$Z$1,"original.search")=0,"falta o resultado do Plantminer",IF(ISNUMBER(SEARCH("not found",$F105)),"não encontrado → Flora e Funga",IF(AND($C105="",$F105=""),"sem resultado do Plantminer (confira se colou)",IF(ISNUMBER(SEARCH("check",$F105)),"ambíguo → Flora e Funga",IF(AND(ISNUMBER(SEARCH("misspelled",$F105)),ISNUMBER(SEARCH("synonym",$F105))),"grafia corrigida e sinônimo substituído",IF(ISNUMBER(SEARCH("misspelled",$F105)),"grafia corrigida",IF(ISNUMBER(SEARCH("synonym",$F105)),"sinônimo substituído",IF(AND($C105&lt;&gt;"",$G105="",COUNTIF($C105,"* *")&gt;0),"sem ocorrência no resultado → Flora e Funga",IF($J105="não","fora do AM → conferir identificação","OK"))))))))))</f>
        <v>sem resultado do Plantminer (confira se colou)</v>
      </c>
      <c r="M105" s="9"/>
      <c r="N105" s="9"/>
      <c r="O105" s="9"/>
      <c r="P105" s="9"/>
      <c r="Q105" s="9"/>
      <c r="R105" s="6" t="str">
        <f aca="false">IF($M105="","",IF(COUNTIF($M$3:$M$242,$M105)&gt;1,"sim","não"))</f>
        <v/>
      </c>
    </row>
    <row r="106" customFormat="false" ht="15" hidden="false" customHeight="false" outlineLevel="0" collapsed="false">
      <c r="A106" s="6" t="str">
        <f aca="false">1_lista!A105</f>
        <v>Fabaceae</v>
      </c>
      <c r="B106" s="6" t="str">
        <f aca="false">IF(1_lista!G105="","",1_lista!G105)</f>
        <v>Swartzia ingifolia</v>
      </c>
      <c r="C106" s="6" t="str">
        <f aca="false">IF($B106="","",IF(IFERROR(INDEX(2_plantminer!$A$2:$Z$2000,MATCH($B106,INDEX(2_plantminer!$A$2:$Z$2000,0,MATCH("original.search",2_plantminer!$A$1:$Z$1,0)),0),MATCH("search.str",2_plantminer!$A$1:$Z$1,0))&amp;"","")="NA","",IFERROR(INDEX(2_plantminer!$A$2:$Z$2000,MATCH($B106,INDEX(2_plantminer!$A$2:$Z$2000,0,MATCH("original.search",2_plantminer!$A$1:$Z$1,0)),0),MATCH("search.str",2_plantminer!$A$1:$Z$1,0))&amp;"","")))</f>
        <v/>
      </c>
      <c r="D106" s="6" t="str">
        <f aca="false">IF($B106="","",IF(IFERROR(INDEX(2_plantminer!$A$2:$Z$2000,MATCH($B106,INDEX(2_plantminer!$A$2:$Z$2000,0,MATCH("original.search",2_plantminer!$A$1:$Z$1,0)),0),MATCH("scientific.name",2_plantminer!$A$1:$Z$1,0))&amp;"","")="NA","",IFERROR(INDEX(2_plantminer!$A$2:$Z$2000,MATCH($B106,INDEX(2_plantminer!$A$2:$Z$2000,0,MATCH("original.search",2_plantminer!$A$1:$Z$1,0)),0),MATCH("scientific.name",2_plantminer!$A$1:$Z$1,0))&amp;"","")))</f>
        <v/>
      </c>
      <c r="E106" s="6" t="str">
        <f aca="false">IF($B106="","",IF(IFERROR(INDEX(2_plantminer!$A$2:$Z$2000,MATCH($B106,INDEX(2_plantminer!$A$2:$Z$2000,0,MATCH("original.search",2_plantminer!$A$1:$Z$1,0)),0),MATCH("family",2_plantminer!$A$1:$Z$1,0))&amp;"","")="NA","",IFERROR(INDEX(2_plantminer!$A$2:$Z$2000,MATCH($B106,INDEX(2_plantminer!$A$2:$Z$2000,0,MATCH("original.search",2_plantminer!$A$1:$Z$1,0)),0),MATCH("family",2_plantminer!$A$1:$Z$1,0))&amp;"","")))</f>
        <v/>
      </c>
      <c r="F106" s="6" t="str">
        <f aca="false">IF($B106="","",IF(IFERROR(INDEX(2_plantminer!$A$2:$Z$2000,MATCH($B106,INDEX(2_plantminer!$A$2:$Z$2000,0,MATCH("original.search",2_plantminer!$A$1:$Z$1,0)),0),MATCH("notes",2_plantminer!$A$1:$Z$1,0))&amp;"","")="NA","",IFERROR(INDEX(2_plantminer!$A$2:$Z$2000,MATCH($B106,INDEX(2_plantminer!$A$2:$Z$2000,0,MATCH("original.search",2_plantminer!$A$1:$Z$1,0)),0),MATCH("notes",2_plantminer!$A$1:$Z$1,0))&amp;"","")))</f>
        <v/>
      </c>
      <c r="G106" s="6" t="str">
        <f aca="false">IF($B106="","",IF(IFERROR(INDEX(2_plantminer!$A$2:$Z$2000,MATCH($B106,INDEX(2_plantminer!$A$2:$Z$2000,0,MATCH("original.search",2_plantminer!$A$1:$Z$1,0)),0),MATCH("occurrence",2_plantminer!$A$1:$Z$1,0))&amp;"","")="NA","",IFERROR(INDEX(2_plantminer!$A$2:$Z$2000,MATCH($B106,INDEX(2_plantminer!$A$2:$Z$2000,0,MATCH("original.search",2_plantminer!$A$1:$Z$1,0)),0),MATCH("occurrence",2_plantminer!$A$1:$Z$1,0))&amp;"","")))</f>
        <v/>
      </c>
      <c r="H106" s="6" t="str">
        <f aca="false">IF($B106="","",IF(IFERROR(INDEX(2_plantminer!$A$2:$Z$2000,MATCH($B106,INDEX(2_plantminer!$A$2:$Z$2000,0,MATCH("original.search",2_plantminer!$A$1:$Z$1,0)),0),MATCH("establishment",2_plantminer!$A$1:$Z$1,0))&amp;"","")="NA","",IFERROR(INDEX(2_plantminer!$A$2:$Z$2000,MATCH($B106,INDEX(2_plantminer!$A$2:$Z$2000,0,MATCH("original.search",2_plantminer!$A$1:$Z$1,0)),0),MATCH("establishment",2_plantminer!$A$1:$Z$1,0))&amp;"","")))</f>
        <v/>
      </c>
      <c r="I106" s="6" t="str">
        <f aca="false">IF($B106="","",IF(IFERROR(INDEX(2_plantminer!$A$2:$Z$2000,MATCH($B106,INDEX(2_plantminer!$A$2:$Z$2000,0,MATCH("original.search",2_plantminer!$A$1:$Z$1,0)),0),MATCH("domain",2_plantminer!$A$1:$Z$1,0))&amp;"","")="NA","",IFERROR(INDEX(2_plantminer!$A$2:$Z$2000,MATCH($B106,INDEX(2_plantminer!$A$2:$Z$2000,0,MATCH("original.search",2_plantminer!$A$1:$Z$1,0)),0),MATCH("domain",2_plantminer!$A$1:$Z$1,0))&amp;"","")))</f>
        <v/>
      </c>
      <c r="J106" s="6" t="str">
        <f aca="false">IF(OR($B106="",$G106=""),"",IF(ISNUMBER(SEARCH("BR-AM",$G106)),"sim","não"))</f>
        <v/>
      </c>
      <c r="K106" s="6" t="str">
        <f aca="false">IF($E106="","",IF($E106=$A106,"não","sim"))</f>
        <v/>
      </c>
      <c r="L106" s="6" t="str">
        <f aca="false">IF($B106="","indeterminada",IF(COUNTIF(2_plantminer!$A$1:$Z$1,"original.search")=0,"falta o resultado do Plantminer",IF(ISNUMBER(SEARCH("not found",$F106)),"não encontrado → Flora e Funga",IF(AND($C106="",$F106=""),"sem resultado do Plantminer (confira se colou)",IF(ISNUMBER(SEARCH("check",$F106)),"ambíguo → Flora e Funga",IF(AND(ISNUMBER(SEARCH("misspelled",$F106)),ISNUMBER(SEARCH("synonym",$F106))),"grafia corrigida e sinônimo substituído",IF(ISNUMBER(SEARCH("misspelled",$F106)),"grafia corrigida",IF(ISNUMBER(SEARCH("synonym",$F106)),"sinônimo substituído",IF(AND($C106&lt;&gt;"",$G106="",COUNTIF($C106,"* *")&gt;0),"sem ocorrência no resultado → Flora e Funga",IF($J106="não","fora do AM → conferir identificação","OK"))))))))))</f>
        <v>sem resultado do Plantminer (confira se colou)</v>
      </c>
      <c r="M106" s="9"/>
      <c r="N106" s="9"/>
      <c r="O106" s="9"/>
      <c r="P106" s="9"/>
      <c r="Q106" s="9"/>
      <c r="R106" s="6" t="str">
        <f aca="false">IF($M106="","",IF(COUNTIF($M$3:$M$242,$M106)&gt;1,"sim","não"))</f>
        <v/>
      </c>
    </row>
    <row r="107" customFormat="false" ht="15" hidden="false" customHeight="false" outlineLevel="0" collapsed="false">
      <c r="A107" s="6" t="str">
        <f aca="false">1_lista!A106</f>
        <v>Fabaceae</v>
      </c>
      <c r="B107" s="6" t="str">
        <f aca="false">IF(1_lista!G106="","",1_lista!G106)</f>
        <v>Swartzia longistipitata</v>
      </c>
      <c r="C107" s="6" t="str">
        <f aca="false">IF($B107="","",IF(IFERROR(INDEX(2_plantminer!$A$2:$Z$2000,MATCH($B107,INDEX(2_plantminer!$A$2:$Z$2000,0,MATCH("original.search",2_plantminer!$A$1:$Z$1,0)),0),MATCH("search.str",2_plantminer!$A$1:$Z$1,0))&amp;"","")="NA","",IFERROR(INDEX(2_plantminer!$A$2:$Z$2000,MATCH($B107,INDEX(2_plantminer!$A$2:$Z$2000,0,MATCH("original.search",2_plantminer!$A$1:$Z$1,0)),0),MATCH("search.str",2_plantminer!$A$1:$Z$1,0))&amp;"","")))</f>
        <v/>
      </c>
      <c r="D107" s="6" t="str">
        <f aca="false">IF($B107="","",IF(IFERROR(INDEX(2_plantminer!$A$2:$Z$2000,MATCH($B107,INDEX(2_plantminer!$A$2:$Z$2000,0,MATCH("original.search",2_plantminer!$A$1:$Z$1,0)),0),MATCH("scientific.name",2_plantminer!$A$1:$Z$1,0))&amp;"","")="NA","",IFERROR(INDEX(2_plantminer!$A$2:$Z$2000,MATCH($B107,INDEX(2_plantminer!$A$2:$Z$2000,0,MATCH("original.search",2_plantminer!$A$1:$Z$1,0)),0),MATCH("scientific.name",2_plantminer!$A$1:$Z$1,0))&amp;"","")))</f>
        <v/>
      </c>
      <c r="E107" s="6" t="str">
        <f aca="false">IF($B107="","",IF(IFERROR(INDEX(2_plantminer!$A$2:$Z$2000,MATCH($B107,INDEX(2_plantminer!$A$2:$Z$2000,0,MATCH("original.search",2_plantminer!$A$1:$Z$1,0)),0),MATCH("family",2_plantminer!$A$1:$Z$1,0))&amp;"","")="NA","",IFERROR(INDEX(2_plantminer!$A$2:$Z$2000,MATCH($B107,INDEX(2_plantminer!$A$2:$Z$2000,0,MATCH("original.search",2_plantminer!$A$1:$Z$1,0)),0),MATCH("family",2_plantminer!$A$1:$Z$1,0))&amp;"","")))</f>
        <v/>
      </c>
      <c r="F107" s="6" t="str">
        <f aca="false">IF($B107="","",IF(IFERROR(INDEX(2_plantminer!$A$2:$Z$2000,MATCH($B107,INDEX(2_plantminer!$A$2:$Z$2000,0,MATCH("original.search",2_plantminer!$A$1:$Z$1,0)),0),MATCH("notes",2_plantminer!$A$1:$Z$1,0))&amp;"","")="NA","",IFERROR(INDEX(2_plantminer!$A$2:$Z$2000,MATCH($B107,INDEX(2_plantminer!$A$2:$Z$2000,0,MATCH("original.search",2_plantminer!$A$1:$Z$1,0)),0),MATCH("notes",2_plantminer!$A$1:$Z$1,0))&amp;"","")))</f>
        <v/>
      </c>
      <c r="G107" s="6" t="str">
        <f aca="false">IF($B107="","",IF(IFERROR(INDEX(2_plantminer!$A$2:$Z$2000,MATCH($B107,INDEX(2_plantminer!$A$2:$Z$2000,0,MATCH("original.search",2_plantminer!$A$1:$Z$1,0)),0),MATCH("occurrence",2_plantminer!$A$1:$Z$1,0))&amp;"","")="NA","",IFERROR(INDEX(2_plantminer!$A$2:$Z$2000,MATCH($B107,INDEX(2_plantminer!$A$2:$Z$2000,0,MATCH("original.search",2_plantminer!$A$1:$Z$1,0)),0),MATCH("occurrence",2_plantminer!$A$1:$Z$1,0))&amp;"","")))</f>
        <v/>
      </c>
      <c r="H107" s="6" t="str">
        <f aca="false">IF($B107="","",IF(IFERROR(INDEX(2_plantminer!$A$2:$Z$2000,MATCH($B107,INDEX(2_plantminer!$A$2:$Z$2000,0,MATCH("original.search",2_plantminer!$A$1:$Z$1,0)),0),MATCH("establishment",2_plantminer!$A$1:$Z$1,0))&amp;"","")="NA","",IFERROR(INDEX(2_plantminer!$A$2:$Z$2000,MATCH($B107,INDEX(2_plantminer!$A$2:$Z$2000,0,MATCH("original.search",2_plantminer!$A$1:$Z$1,0)),0),MATCH("establishment",2_plantminer!$A$1:$Z$1,0))&amp;"","")))</f>
        <v/>
      </c>
      <c r="I107" s="6" t="str">
        <f aca="false">IF($B107="","",IF(IFERROR(INDEX(2_plantminer!$A$2:$Z$2000,MATCH($B107,INDEX(2_plantminer!$A$2:$Z$2000,0,MATCH("original.search",2_plantminer!$A$1:$Z$1,0)),0),MATCH("domain",2_plantminer!$A$1:$Z$1,0))&amp;"","")="NA","",IFERROR(INDEX(2_plantminer!$A$2:$Z$2000,MATCH($B107,INDEX(2_plantminer!$A$2:$Z$2000,0,MATCH("original.search",2_plantminer!$A$1:$Z$1,0)),0),MATCH("domain",2_plantminer!$A$1:$Z$1,0))&amp;"","")))</f>
        <v/>
      </c>
      <c r="J107" s="6" t="str">
        <f aca="false">IF(OR($B107="",$G107=""),"",IF(ISNUMBER(SEARCH("BR-AM",$G107)),"sim","não"))</f>
        <v/>
      </c>
      <c r="K107" s="6" t="str">
        <f aca="false">IF($E107="","",IF($E107=$A107,"não","sim"))</f>
        <v/>
      </c>
      <c r="L107" s="6" t="str">
        <f aca="false">IF($B107="","indeterminada",IF(COUNTIF(2_plantminer!$A$1:$Z$1,"original.search")=0,"falta o resultado do Plantminer",IF(ISNUMBER(SEARCH("not found",$F107)),"não encontrado → Flora e Funga",IF(AND($C107="",$F107=""),"sem resultado do Plantminer (confira se colou)",IF(ISNUMBER(SEARCH("check",$F107)),"ambíguo → Flora e Funga",IF(AND(ISNUMBER(SEARCH("misspelled",$F107)),ISNUMBER(SEARCH("synonym",$F107))),"grafia corrigida e sinônimo substituído",IF(ISNUMBER(SEARCH("misspelled",$F107)),"grafia corrigida",IF(ISNUMBER(SEARCH("synonym",$F107)),"sinônimo substituído",IF(AND($C107&lt;&gt;"",$G107="",COUNTIF($C107,"* *")&gt;0),"sem ocorrência no resultado → Flora e Funga",IF($J107="não","fora do AM → conferir identificação","OK"))))))))))</f>
        <v>sem resultado do Plantminer (confira se colou)</v>
      </c>
      <c r="M107" s="9"/>
      <c r="N107" s="9"/>
      <c r="O107" s="9"/>
      <c r="P107" s="9"/>
      <c r="Q107" s="9"/>
      <c r="R107" s="6" t="str">
        <f aca="false">IF($M107="","",IF(COUNTIF($M$3:$M$242,$M107)&gt;1,"sim","não"))</f>
        <v/>
      </c>
    </row>
    <row r="108" customFormat="false" ht="15" hidden="false" customHeight="false" outlineLevel="0" collapsed="false">
      <c r="A108" s="6" t="str">
        <f aca="false">1_lista!A107</f>
        <v>Fabaceae</v>
      </c>
      <c r="B108" s="6" t="str">
        <f aca="false">IF(1_lista!G107="","",1_lista!G107)</f>
        <v>Swartzia polyphylla</v>
      </c>
      <c r="C108" s="6" t="str">
        <f aca="false">IF($B108="","",IF(IFERROR(INDEX(2_plantminer!$A$2:$Z$2000,MATCH($B108,INDEX(2_plantminer!$A$2:$Z$2000,0,MATCH("original.search",2_plantminer!$A$1:$Z$1,0)),0),MATCH("search.str",2_plantminer!$A$1:$Z$1,0))&amp;"","")="NA","",IFERROR(INDEX(2_plantminer!$A$2:$Z$2000,MATCH($B108,INDEX(2_plantminer!$A$2:$Z$2000,0,MATCH("original.search",2_plantminer!$A$1:$Z$1,0)),0),MATCH("search.str",2_plantminer!$A$1:$Z$1,0))&amp;"","")))</f>
        <v/>
      </c>
      <c r="D108" s="6" t="str">
        <f aca="false">IF($B108="","",IF(IFERROR(INDEX(2_plantminer!$A$2:$Z$2000,MATCH($B108,INDEX(2_plantminer!$A$2:$Z$2000,0,MATCH("original.search",2_plantminer!$A$1:$Z$1,0)),0),MATCH("scientific.name",2_plantminer!$A$1:$Z$1,0))&amp;"","")="NA","",IFERROR(INDEX(2_plantminer!$A$2:$Z$2000,MATCH($B108,INDEX(2_plantminer!$A$2:$Z$2000,0,MATCH("original.search",2_plantminer!$A$1:$Z$1,0)),0),MATCH("scientific.name",2_plantminer!$A$1:$Z$1,0))&amp;"","")))</f>
        <v/>
      </c>
      <c r="E108" s="6" t="str">
        <f aca="false">IF($B108="","",IF(IFERROR(INDEX(2_plantminer!$A$2:$Z$2000,MATCH($B108,INDEX(2_plantminer!$A$2:$Z$2000,0,MATCH("original.search",2_plantminer!$A$1:$Z$1,0)),0),MATCH("family",2_plantminer!$A$1:$Z$1,0))&amp;"","")="NA","",IFERROR(INDEX(2_plantminer!$A$2:$Z$2000,MATCH($B108,INDEX(2_plantminer!$A$2:$Z$2000,0,MATCH("original.search",2_plantminer!$A$1:$Z$1,0)),0),MATCH("family",2_plantminer!$A$1:$Z$1,0))&amp;"","")))</f>
        <v/>
      </c>
      <c r="F108" s="6" t="str">
        <f aca="false">IF($B108="","",IF(IFERROR(INDEX(2_plantminer!$A$2:$Z$2000,MATCH($B108,INDEX(2_plantminer!$A$2:$Z$2000,0,MATCH("original.search",2_plantminer!$A$1:$Z$1,0)),0),MATCH("notes",2_plantminer!$A$1:$Z$1,0))&amp;"","")="NA","",IFERROR(INDEX(2_plantminer!$A$2:$Z$2000,MATCH($B108,INDEX(2_plantminer!$A$2:$Z$2000,0,MATCH("original.search",2_plantminer!$A$1:$Z$1,0)),0),MATCH("notes",2_plantminer!$A$1:$Z$1,0))&amp;"","")))</f>
        <v/>
      </c>
      <c r="G108" s="6" t="str">
        <f aca="false">IF($B108="","",IF(IFERROR(INDEX(2_plantminer!$A$2:$Z$2000,MATCH($B108,INDEX(2_plantminer!$A$2:$Z$2000,0,MATCH("original.search",2_plantminer!$A$1:$Z$1,0)),0),MATCH("occurrence",2_plantminer!$A$1:$Z$1,0))&amp;"","")="NA","",IFERROR(INDEX(2_plantminer!$A$2:$Z$2000,MATCH($B108,INDEX(2_plantminer!$A$2:$Z$2000,0,MATCH("original.search",2_plantminer!$A$1:$Z$1,0)),0),MATCH("occurrence",2_plantminer!$A$1:$Z$1,0))&amp;"","")))</f>
        <v/>
      </c>
      <c r="H108" s="6" t="str">
        <f aca="false">IF($B108="","",IF(IFERROR(INDEX(2_plantminer!$A$2:$Z$2000,MATCH($B108,INDEX(2_plantminer!$A$2:$Z$2000,0,MATCH("original.search",2_plantminer!$A$1:$Z$1,0)),0),MATCH("establishment",2_plantminer!$A$1:$Z$1,0))&amp;"","")="NA","",IFERROR(INDEX(2_plantminer!$A$2:$Z$2000,MATCH($B108,INDEX(2_plantminer!$A$2:$Z$2000,0,MATCH("original.search",2_plantminer!$A$1:$Z$1,0)),0),MATCH("establishment",2_plantminer!$A$1:$Z$1,0))&amp;"","")))</f>
        <v/>
      </c>
      <c r="I108" s="6" t="str">
        <f aca="false">IF($B108="","",IF(IFERROR(INDEX(2_plantminer!$A$2:$Z$2000,MATCH($B108,INDEX(2_plantminer!$A$2:$Z$2000,0,MATCH("original.search",2_plantminer!$A$1:$Z$1,0)),0),MATCH("domain",2_plantminer!$A$1:$Z$1,0))&amp;"","")="NA","",IFERROR(INDEX(2_plantminer!$A$2:$Z$2000,MATCH($B108,INDEX(2_plantminer!$A$2:$Z$2000,0,MATCH("original.search",2_plantminer!$A$1:$Z$1,0)),0),MATCH("domain",2_plantminer!$A$1:$Z$1,0))&amp;"","")))</f>
        <v/>
      </c>
      <c r="J108" s="6" t="str">
        <f aca="false">IF(OR($B108="",$G108=""),"",IF(ISNUMBER(SEARCH("BR-AM",$G108)),"sim","não"))</f>
        <v/>
      </c>
      <c r="K108" s="6" t="str">
        <f aca="false">IF($E108="","",IF($E108=$A108,"não","sim"))</f>
        <v/>
      </c>
      <c r="L108" s="6" t="str">
        <f aca="false">IF($B108="","indeterminada",IF(COUNTIF(2_plantminer!$A$1:$Z$1,"original.search")=0,"falta o resultado do Plantminer",IF(ISNUMBER(SEARCH("not found",$F108)),"não encontrado → Flora e Funga",IF(AND($C108="",$F108=""),"sem resultado do Plantminer (confira se colou)",IF(ISNUMBER(SEARCH("check",$F108)),"ambíguo → Flora e Funga",IF(AND(ISNUMBER(SEARCH("misspelled",$F108)),ISNUMBER(SEARCH("synonym",$F108))),"grafia corrigida e sinônimo substituído",IF(ISNUMBER(SEARCH("misspelled",$F108)),"grafia corrigida",IF(ISNUMBER(SEARCH("synonym",$F108)),"sinônimo substituído",IF(AND($C108&lt;&gt;"",$G108="",COUNTIF($C108,"* *")&gt;0),"sem ocorrência no resultado → Flora e Funga",IF($J108="não","fora do AM → conferir identificação","OK"))))))))))</f>
        <v>sem resultado do Plantminer (confira se colou)</v>
      </c>
      <c r="M108" s="9"/>
      <c r="N108" s="9"/>
      <c r="O108" s="9"/>
      <c r="P108" s="9"/>
      <c r="Q108" s="9"/>
      <c r="R108" s="6" t="str">
        <f aca="false">IF($M108="","",IF(COUNTIF($M$3:$M$242,$M108)&gt;1,"sim","não"))</f>
        <v/>
      </c>
    </row>
    <row r="109" customFormat="false" ht="15" hidden="false" customHeight="false" outlineLevel="0" collapsed="false">
      <c r="A109" s="6" t="str">
        <f aca="false">1_lista!A108</f>
        <v>Fabaceae</v>
      </c>
      <c r="B109" s="6" t="str">
        <f aca="false">IF(1_lista!G108="","",1_lista!G108)</f>
        <v>Swartzia reticulata</v>
      </c>
      <c r="C109" s="6" t="str">
        <f aca="false">IF($B109="","",IF(IFERROR(INDEX(2_plantminer!$A$2:$Z$2000,MATCH($B109,INDEX(2_plantminer!$A$2:$Z$2000,0,MATCH("original.search",2_plantminer!$A$1:$Z$1,0)),0),MATCH("search.str",2_plantminer!$A$1:$Z$1,0))&amp;"","")="NA","",IFERROR(INDEX(2_plantminer!$A$2:$Z$2000,MATCH($B109,INDEX(2_plantminer!$A$2:$Z$2000,0,MATCH("original.search",2_plantminer!$A$1:$Z$1,0)),0),MATCH("search.str",2_plantminer!$A$1:$Z$1,0))&amp;"","")))</f>
        <v/>
      </c>
      <c r="D109" s="6" t="str">
        <f aca="false">IF($B109="","",IF(IFERROR(INDEX(2_plantminer!$A$2:$Z$2000,MATCH($B109,INDEX(2_plantminer!$A$2:$Z$2000,0,MATCH("original.search",2_plantminer!$A$1:$Z$1,0)),0),MATCH("scientific.name",2_plantminer!$A$1:$Z$1,0))&amp;"","")="NA","",IFERROR(INDEX(2_plantminer!$A$2:$Z$2000,MATCH($B109,INDEX(2_plantminer!$A$2:$Z$2000,0,MATCH("original.search",2_plantminer!$A$1:$Z$1,0)),0),MATCH("scientific.name",2_plantminer!$A$1:$Z$1,0))&amp;"","")))</f>
        <v/>
      </c>
      <c r="E109" s="6" t="str">
        <f aca="false">IF($B109="","",IF(IFERROR(INDEX(2_plantminer!$A$2:$Z$2000,MATCH($B109,INDEX(2_plantminer!$A$2:$Z$2000,0,MATCH("original.search",2_plantminer!$A$1:$Z$1,0)),0),MATCH("family",2_plantminer!$A$1:$Z$1,0))&amp;"","")="NA","",IFERROR(INDEX(2_plantminer!$A$2:$Z$2000,MATCH($B109,INDEX(2_plantminer!$A$2:$Z$2000,0,MATCH("original.search",2_plantminer!$A$1:$Z$1,0)),0),MATCH("family",2_plantminer!$A$1:$Z$1,0))&amp;"","")))</f>
        <v/>
      </c>
      <c r="F109" s="6" t="str">
        <f aca="false">IF($B109="","",IF(IFERROR(INDEX(2_plantminer!$A$2:$Z$2000,MATCH($B109,INDEX(2_plantminer!$A$2:$Z$2000,0,MATCH("original.search",2_plantminer!$A$1:$Z$1,0)),0),MATCH("notes",2_plantminer!$A$1:$Z$1,0))&amp;"","")="NA","",IFERROR(INDEX(2_plantminer!$A$2:$Z$2000,MATCH($B109,INDEX(2_plantminer!$A$2:$Z$2000,0,MATCH("original.search",2_plantminer!$A$1:$Z$1,0)),0),MATCH("notes",2_plantminer!$A$1:$Z$1,0))&amp;"","")))</f>
        <v/>
      </c>
      <c r="G109" s="6" t="str">
        <f aca="false">IF($B109="","",IF(IFERROR(INDEX(2_plantminer!$A$2:$Z$2000,MATCH($B109,INDEX(2_plantminer!$A$2:$Z$2000,0,MATCH("original.search",2_plantminer!$A$1:$Z$1,0)),0),MATCH("occurrence",2_plantminer!$A$1:$Z$1,0))&amp;"","")="NA","",IFERROR(INDEX(2_plantminer!$A$2:$Z$2000,MATCH($B109,INDEX(2_plantminer!$A$2:$Z$2000,0,MATCH("original.search",2_plantminer!$A$1:$Z$1,0)),0),MATCH("occurrence",2_plantminer!$A$1:$Z$1,0))&amp;"","")))</f>
        <v/>
      </c>
      <c r="H109" s="6" t="str">
        <f aca="false">IF($B109="","",IF(IFERROR(INDEX(2_plantminer!$A$2:$Z$2000,MATCH($B109,INDEX(2_plantminer!$A$2:$Z$2000,0,MATCH("original.search",2_plantminer!$A$1:$Z$1,0)),0),MATCH("establishment",2_plantminer!$A$1:$Z$1,0))&amp;"","")="NA","",IFERROR(INDEX(2_plantminer!$A$2:$Z$2000,MATCH($B109,INDEX(2_plantminer!$A$2:$Z$2000,0,MATCH("original.search",2_plantminer!$A$1:$Z$1,0)),0),MATCH("establishment",2_plantminer!$A$1:$Z$1,0))&amp;"","")))</f>
        <v/>
      </c>
      <c r="I109" s="6" t="str">
        <f aca="false">IF($B109="","",IF(IFERROR(INDEX(2_plantminer!$A$2:$Z$2000,MATCH($B109,INDEX(2_plantminer!$A$2:$Z$2000,0,MATCH("original.search",2_plantminer!$A$1:$Z$1,0)),0),MATCH("domain",2_plantminer!$A$1:$Z$1,0))&amp;"","")="NA","",IFERROR(INDEX(2_plantminer!$A$2:$Z$2000,MATCH($B109,INDEX(2_plantminer!$A$2:$Z$2000,0,MATCH("original.search",2_plantminer!$A$1:$Z$1,0)),0),MATCH("domain",2_plantminer!$A$1:$Z$1,0))&amp;"","")))</f>
        <v/>
      </c>
      <c r="J109" s="6" t="str">
        <f aca="false">IF(OR($B109="",$G109=""),"",IF(ISNUMBER(SEARCH("BR-AM",$G109)),"sim","não"))</f>
        <v/>
      </c>
      <c r="K109" s="6" t="str">
        <f aca="false">IF($E109="","",IF($E109=$A109,"não","sim"))</f>
        <v/>
      </c>
      <c r="L109" s="6" t="str">
        <f aca="false">IF($B109="","indeterminada",IF(COUNTIF(2_plantminer!$A$1:$Z$1,"original.search")=0,"falta o resultado do Plantminer",IF(ISNUMBER(SEARCH("not found",$F109)),"não encontrado → Flora e Funga",IF(AND($C109="",$F109=""),"sem resultado do Plantminer (confira se colou)",IF(ISNUMBER(SEARCH("check",$F109)),"ambíguo → Flora e Funga",IF(AND(ISNUMBER(SEARCH("misspelled",$F109)),ISNUMBER(SEARCH("synonym",$F109))),"grafia corrigida e sinônimo substituído",IF(ISNUMBER(SEARCH("misspelled",$F109)),"grafia corrigida",IF(ISNUMBER(SEARCH("synonym",$F109)),"sinônimo substituído",IF(AND($C109&lt;&gt;"",$G109="",COUNTIF($C109,"* *")&gt;0),"sem ocorrência no resultado → Flora e Funga",IF($J109="não","fora do AM → conferir identificação","OK"))))))))))</f>
        <v>sem resultado do Plantminer (confira se colou)</v>
      </c>
      <c r="M109" s="9"/>
      <c r="N109" s="9"/>
      <c r="O109" s="9"/>
      <c r="P109" s="9"/>
      <c r="Q109" s="9"/>
      <c r="R109" s="6" t="str">
        <f aca="false">IF($M109="","",IF(COUNTIF($M$3:$M$242,$M109)&gt;1,"sim","não"))</f>
        <v/>
      </c>
    </row>
    <row r="110" customFormat="false" ht="15" hidden="false" customHeight="false" outlineLevel="0" collapsed="false">
      <c r="A110" s="6" t="str">
        <f aca="false">1_lista!A109</f>
        <v>Fabaceae</v>
      </c>
      <c r="B110" s="6" t="str">
        <f aca="false">IF(1_lista!G109="","",1_lista!G109)</f>
        <v>Swartzia schomburgkii</v>
      </c>
      <c r="C110" s="6" t="str">
        <f aca="false">IF($B110="","",IF(IFERROR(INDEX(2_plantminer!$A$2:$Z$2000,MATCH($B110,INDEX(2_plantminer!$A$2:$Z$2000,0,MATCH("original.search",2_plantminer!$A$1:$Z$1,0)),0),MATCH("search.str",2_plantminer!$A$1:$Z$1,0))&amp;"","")="NA","",IFERROR(INDEX(2_plantminer!$A$2:$Z$2000,MATCH($B110,INDEX(2_plantminer!$A$2:$Z$2000,0,MATCH("original.search",2_plantminer!$A$1:$Z$1,0)),0),MATCH("search.str",2_plantminer!$A$1:$Z$1,0))&amp;"","")))</f>
        <v/>
      </c>
      <c r="D110" s="6" t="str">
        <f aca="false">IF($B110="","",IF(IFERROR(INDEX(2_plantminer!$A$2:$Z$2000,MATCH($B110,INDEX(2_plantminer!$A$2:$Z$2000,0,MATCH("original.search",2_plantminer!$A$1:$Z$1,0)),0),MATCH("scientific.name",2_plantminer!$A$1:$Z$1,0))&amp;"","")="NA","",IFERROR(INDEX(2_plantminer!$A$2:$Z$2000,MATCH($B110,INDEX(2_plantminer!$A$2:$Z$2000,0,MATCH("original.search",2_plantminer!$A$1:$Z$1,0)),0),MATCH("scientific.name",2_plantminer!$A$1:$Z$1,0))&amp;"","")))</f>
        <v/>
      </c>
      <c r="E110" s="6" t="str">
        <f aca="false">IF($B110="","",IF(IFERROR(INDEX(2_plantminer!$A$2:$Z$2000,MATCH($B110,INDEX(2_plantminer!$A$2:$Z$2000,0,MATCH("original.search",2_plantminer!$A$1:$Z$1,0)),0),MATCH("family",2_plantminer!$A$1:$Z$1,0))&amp;"","")="NA","",IFERROR(INDEX(2_plantminer!$A$2:$Z$2000,MATCH($B110,INDEX(2_plantminer!$A$2:$Z$2000,0,MATCH("original.search",2_plantminer!$A$1:$Z$1,0)),0),MATCH("family",2_plantminer!$A$1:$Z$1,0))&amp;"","")))</f>
        <v/>
      </c>
      <c r="F110" s="6" t="str">
        <f aca="false">IF($B110="","",IF(IFERROR(INDEX(2_plantminer!$A$2:$Z$2000,MATCH($B110,INDEX(2_plantminer!$A$2:$Z$2000,0,MATCH("original.search",2_plantminer!$A$1:$Z$1,0)),0),MATCH("notes",2_plantminer!$A$1:$Z$1,0))&amp;"","")="NA","",IFERROR(INDEX(2_plantminer!$A$2:$Z$2000,MATCH($B110,INDEX(2_plantminer!$A$2:$Z$2000,0,MATCH("original.search",2_plantminer!$A$1:$Z$1,0)),0),MATCH("notes",2_plantminer!$A$1:$Z$1,0))&amp;"","")))</f>
        <v/>
      </c>
      <c r="G110" s="6" t="str">
        <f aca="false">IF($B110="","",IF(IFERROR(INDEX(2_plantminer!$A$2:$Z$2000,MATCH($B110,INDEX(2_plantminer!$A$2:$Z$2000,0,MATCH("original.search",2_plantminer!$A$1:$Z$1,0)),0),MATCH("occurrence",2_plantminer!$A$1:$Z$1,0))&amp;"","")="NA","",IFERROR(INDEX(2_plantminer!$A$2:$Z$2000,MATCH($B110,INDEX(2_plantminer!$A$2:$Z$2000,0,MATCH("original.search",2_plantminer!$A$1:$Z$1,0)),0),MATCH("occurrence",2_plantminer!$A$1:$Z$1,0))&amp;"","")))</f>
        <v/>
      </c>
      <c r="H110" s="6" t="str">
        <f aca="false">IF($B110="","",IF(IFERROR(INDEX(2_plantminer!$A$2:$Z$2000,MATCH($B110,INDEX(2_plantminer!$A$2:$Z$2000,0,MATCH("original.search",2_plantminer!$A$1:$Z$1,0)),0),MATCH("establishment",2_plantminer!$A$1:$Z$1,0))&amp;"","")="NA","",IFERROR(INDEX(2_plantminer!$A$2:$Z$2000,MATCH($B110,INDEX(2_plantminer!$A$2:$Z$2000,0,MATCH("original.search",2_plantminer!$A$1:$Z$1,0)),0),MATCH("establishment",2_plantminer!$A$1:$Z$1,0))&amp;"","")))</f>
        <v/>
      </c>
      <c r="I110" s="6" t="str">
        <f aca="false">IF($B110="","",IF(IFERROR(INDEX(2_plantminer!$A$2:$Z$2000,MATCH($B110,INDEX(2_plantminer!$A$2:$Z$2000,0,MATCH("original.search",2_plantminer!$A$1:$Z$1,0)),0),MATCH("domain",2_plantminer!$A$1:$Z$1,0))&amp;"","")="NA","",IFERROR(INDEX(2_plantminer!$A$2:$Z$2000,MATCH($B110,INDEX(2_plantminer!$A$2:$Z$2000,0,MATCH("original.search",2_plantminer!$A$1:$Z$1,0)),0),MATCH("domain",2_plantminer!$A$1:$Z$1,0))&amp;"","")))</f>
        <v/>
      </c>
      <c r="J110" s="6" t="str">
        <f aca="false">IF(OR($B110="",$G110=""),"",IF(ISNUMBER(SEARCH("BR-AM",$G110)),"sim","não"))</f>
        <v/>
      </c>
      <c r="K110" s="6" t="str">
        <f aca="false">IF($E110="","",IF($E110=$A110,"não","sim"))</f>
        <v/>
      </c>
      <c r="L110" s="6" t="str">
        <f aca="false">IF($B110="","indeterminada",IF(COUNTIF(2_plantminer!$A$1:$Z$1,"original.search")=0,"falta o resultado do Plantminer",IF(ISNUMBER(SEARCH("not found",$F110)),"não encontrado → Flora e Funga",IF(AND($C110="",$F110=""),"sem resultado do Plantminer (confira se colou)",IF(ISNUMBER(SEARCH("check",$F110)),"ambíguo → Flora e Funga",IF(AND(ISNUMBER(SEARCH("misspelled",$F110)),ISNUMBER(SEARCH("synonym",$F110))),"grafia corrigida e sinônimo substituído",IF(ISNUMBER(SEARCH("misspelled",$F110)),"grafia corrigida",IF(ISNUMBER(SEARCH("synonym",$F110)),"sinônimo substituído",IF(AND($C110&lt;&gt;"",$G110="",COUNTIF($C110,"* *")&gt;0),"sem ocorrência no resultado → Flora e Funga",IF($J110="não","fora do AM → conferir identificação","OK"))))))))))</f>
        <v>sem resultado do Plantminer (confira se colou)</v>
      </c>
      <c r="M110" s="9"/>
      <c r="N110" s="9"/>
      <c r="O110" s="9"/>
      <c r="P110" s="9"/>
      <c r="Q110" s="9"/>
      <c r="R110" s="6" t="str">
        <f aca="false">IF($M110="","",IF(COUNTIF($M$3:$M$242,$M110)&gt;1,"sim","não"))</f>
        <v/>
      </c>
    </row>
    <row r="111" customFormat="false" ht="15" hidden="false" customHeight="false" outlineLevel="0" collapsed="false">
      <c r="A111" s="6" t="str">
        <f aca="false">1_lista!A110</f>
        <v>Fabaceae</v>
      </c>
      <c r="B111" s="6" t="str">
        <f aca="false">IF(1_lista!G110="","",1_lista!G110)</f>
        <v>Swartzia ulei</v>
      </c>
      <c r="C111" s="6" t="str">
        <f aca="false">IF($B111="","",IF(IFERROR(INDEX(2_plantminer!$A$2:$Z$2000,MATCH($B111,INDEX(2_plantminer!$A$2:$Z$2000,0,MATCH("original.search",2_plantminer!$A$1:$Z$1,0)),0),MATCH("search.str",2_plantminer!$A$1:$Z$1,0))&amp;"","")="NA","",IFERROR(INDEX(2_plantminer!$A$2:$Z$2000,MATCH($B111,INDEX(2_plantminer!$A$2:$Z$2000,0,MATCH("original.search",2_plantminer!$A$1:$Z$1,0)),0),MATCH("search.str",2_plantminer!$A$1:$Z$1,0))&amp;"","")))</f>
        <v/>
      </c>
      <c r="D111" s="6" t="str">
        <f aca="false">IF($B111="","",IF(IFERROR(INDEX(2_plantminer!$A$2:$Z$2000,MATCH($B111,INDEX(2_plantminer!$A$2:$Z$2000,0,MATCH("original.search",2_plantminer!$A$1:$Z$1,0)),0),MATCH("scientific.name",2_plantminer!$A$1:$Z$1,0))&amp;"","")="NA","",IFERROR(INDEX(2_plantminer!$A$2:$Z$2000,MATCH($B111,INDEX(2_plantminer!$A$2:$Z$2000,0,MATCH("original.search",2_plantminer!$A$1:$Z$1,0)),0),MATCH("scientific.name",2_plantminer!$A$1:$Z$1,0))&amp;"","")))</f>
        <v/>
      </c>
      <c r="E111" s="6" t="str">
        <f aca="false">IF($B111="","",IF(IFERROR(INDEX(2_plantminer!$A$2:$Z$2000,MATCH($B111,INDEX(2_plantminer!$A$2:$Z$2000,0,MATCH("original.search",2_plantminer!$A$1:$Z$1,0)),0),MATCH("family",2_plantminer!$A$1:$Z$1,0))&amp;"","")="NA","",IFERROR(INDEX(2_plantminer!$A$2:$Z$2000,MATCH($B111,INDEX(2_plantminer!$A$2:$Z$2000,0,MATCH("original.search",2_plantminer!$A$1:$Z$1,0)),0),MATCH("family",2_plantminer!$A$1:$Z$1,0))&amp;"","")))</f>
        <v/>
      </c>
      <c r="F111" s="6" t="str">
        <f aca="false">IF($B111="","",IF(IFERROR(INDEX(2_plantminer!$A$2:$Z$2000,MATCH($B111,INDEX(2_plantminer!$A$2:$Z$2000,0,MATCH("original.search",2_plantminer!$A$1:$Z$1,0)),0),MATCH("notes",2_plantminer!$A$1:$Z$1,0))&amp;"","")="NA","",IFERROR(INDEX(2_plantminer!$A$2:$Z$2000,MATCH($B111,INDEX(2_plantminer!$A$2:$Z$2000,0,MATCH("original.search",2_plantminer!$A$1:$Z$1,0)),0),MATCH("notes",2_plantminer!$A$1:$Z$1,0))&amp;"","")))</f>
        <v/>
      </c>
      <c r="G111" s="6" t="str">
        <f aca="false">IF($B111="","",IF(IFERROR(INDEX(2_plantminer!$A$2:$Z$2000,MATCH($B111,INDEX(2_plantminer!$A$2:$Z$2000,0,MATCH("original.search",2_plantminer!$A$1:$Z$1,0)),0),MATCH("occurrence",2_plantminer!$A$1:$Z$1,0))&amp;"","")="NA","",IFERROR(INDEX(2_plantminer!$A$2:$Z$2000,MATCH($B111,INDEX(2_plantminer!$A$2:$Z$2000,0,MATCH("original.search",2_plantminer!$A$1:$Z$1,0)),0),MATCH("occurrence",2_plantminer!$A$1:$Z$1,0))&amp;"","")))</f>
        <v/>
      </c>
      <c r="H111" s="6" t="str">
        <f aca="false">IF($B111="","",IF(IFERROR(INDEX(2_plantminer!$A$2:$Z$2000,MATCH($B111,INDEX(2_plantminer!$A$2:$Z$2000,0,MATCH("original.search",2_plantminer!$A$1:$Z$1,0)),0),MATCH("establishment",2_plantminer!$A$1:$Z$1,0))&amp;"","")="NA","",IFERROR(INDEX(2_plantminer!$A$2:$Z$2000,MATCH($B111,INDEX(2_plantminer!$A$2:$Z$2000,0,MATCH("original.search",2_plantminer!$A$1:$Z$1,0)),0),MATCH("establishment",2_plantminer!$A$1:$Z$1,0))&amp;"","")))</f>
        <v/>
      </c>
      <c r="I111" s="6" t="str">
        <f aca="false">IF($B111="","",IF(IFERROR(INDEX(2_plantminer!$A$2:$Z$2000,MATCH($B111,INDEX(2_plantminer!$A$2:$Z$2000,0,MATCH("original.search",2_plantminer!$A$1:$Z$1,0)),0),MATCH("domain",2_plantminer!$A$1:$Z$1,0))&amp;"","")="NA","",IFERROR(INDEX(2_plantminer!$A$2:$Z$2000,MATCH($B111,INDEX(2_plantminer!$A$2:$Z$2000,0,MATCH("original.search",2_plantminer!$A$1:$Z$1,0)),0),MATCH("domain",2_plantminer!$A$1:$Z$1,0))&amp;"","")))</f>
        <v/>
      </c>
      <c r="J111" s="6" t="str">
        <f aca="false">IF(OR($B111="",$G111=""),"",IF(ISNUMBER(SEARCH("BR-AM",$G111)),"sim","não"))</f>
        <v/>
      </c>
      <c r="K111" s="6" t="str">
        <f aca="false">IF($E111="","",IF($E111=$A111,"não","sim"))</f>
        <v/>
      </c>
      <c r="L111" s="6" t="str">
        <f aca="false">IF($B111="","indeterminada",IF(COUNTIF(2_plantminer!$A$1:$Z$1,"original.search")=0,"falta o resultado do Plantminer",IF(ISNUMBER(SEARCH("not found",$F111)),"não encontrado → Flora e Funga",IF(AND($C111="",$F111=""),"sem resultado do Plantminer (confira se colou)",IF(ISNUMBER(SEARCH("check",$F111)),"ambíguo → Flora e Funga",IF(AND(ISNUMBER(SEARCH("misspelled",$F111)),ISNUMBER(SEARCH("synonym",$F111))),"grafia corrigida e sinônimo substituído",IF(ISNUMBER(SEARCH("misspelled",$F111)),"grafia corrigida",IF(ISNUMBER(SEARCH("synonym",$F111)),"sinônimo substituído",IF(AND($C111&lt;&gt;"",$G111="",COUNTIF($C111,"* *")&gt;0),"sem ocorrência no resultado → Flora e Funga",IF($J111="não","fora do AM → conferir identificação","OK"))))))))))</f>
        <v>sem resultado do Plantminer (confira se colou)</v>
      </c>
      <c r="M111" s="9"/>
      <c r="N111" s="9"/>
      <c r="O111" s="9"/>
      <c r="P111" s="9"/>
      <c r="Q111" s="9"/>
      <c r="R111" s="6" t="str">
        <f aca="false">IF($M111="","",IF(COUNTIF($M$3:$M$242,$M111)&gt;1,"sim","não"))</f>
        <v/>
      </c>
    </row>
    <row r="112" customFormat="false" ht="15" hidden="false" customHeight="false" outlineLevel="0" collapsed="false">
      <c r="A112" s="6" t="str">
        <f aca="false">1_lista!A111</f>
        <v>Fabaceae</v>
      </c>
      <c r="B112" s="6" t="str">
        <f aca="false">IF(1_lista!G111="","",1_lista!G111)</f>
        <v>Vatairea sericea</v>
      </c>
      <c r="C112" s="6" t="str">
        <f aca="false">IF($B112="","",IF(IFERROR(INDEX(2_plantminer!$A$2:$Z$2000,MATCH($B112,INDEX(2_plantminer!$A$2:$Z$2000,0,MATCH("original.search",2_plantminer!$A$1:$Z$1,0)),0),MATCH("search.str",2_plantminer!$A$1:$Z$1,0))&amp;"","")="NA","",IFERROR(INDEX(2_plantminer!$A$2:$Z$2000,MATCH($B112,INDEX(2_plantminer!$A$2:$Z$2000,0,MATCH("original.search",2_plantminer!$A$1:$Z$1,0)),0),MATCH("search.str",2_plantminer!$A$1:$Z$1,0))&amp;"","")))</f>
        <v/>
      </c>
      <c r="D112" s="6" t="str">
        <f aca="false">IF($B112="","",IF(IFERROR(INDEX(2_plantminer!$A$2:$Z$2000,MATCH($B112,INDEX(2_plantminer!$A$2:$Z$2000,0,MATCH("original.search",2_plantminer!$A$1:$Z$1,0)),0),MATCH("scientific.name",2_plantminer!$A$1:$Z$1,0))&amp;"","")="NA","",IFERROR(INDEX(2_plantminer!$A$2:$Z$2000,MATCH($B112,INDEX(2_plantminer!$A$2:$Z$2000,0,MATCH("original.search",2_plantminer!$A$1:$Z$1,0)),0),MATCH("scientific.name",2_plantminer!$A$1:$Z$1,0))&amp;"","")))</f>
        <v/>
      </c>
      <c r="E112" s="6" t="str">
        <f aca="false">IF($B112="","",IF(IFERROR(INDEX(2_plantminer!$A$2:$Z$2000,MATCH($B112,INDEX(2_plantminer!$A$2:$Z$2000,0,MATCH("original.search",2_plantminer!$A$1:$Z$1,0)),0),MATCH("family",2_plantminer!$A$1:$Z$1,0))&amp;"","")="NA","",IFERROR(INDEX(2_plantminer!$A$2:$Z$2000,MATCH($B112,INDEX(2_plantminer!$A$2:$Z$2000,0,MATCH("original.search",2_plantminer!$A$1:$Z$1,0)),0),MATCH("family",2_plantminer!$A$1:$Z$1,0))&amp;"","")))</f>
        <v/>
      </c>
      <c r="F112" s="6" t="str">
        <f aca="false">IF($B112="","",IF(IFERROR(INDEX(2_plantminer!$A$2:$Z$2000,MATCH($B112,INDEX(2_plantminer!$A$2:$Z$2000,0,MATCH("original.search",2_plantminer!$A$1:$Z$1,0)),0),MATCH("notes",2_plantminer!$A$1:$Z$1,0))&amp;"","")="NA","",IFERROR(INDEX(2_plantminer!$A$2:$Z$2000,MATCH($B112,INDEX(2_plantminer!$A$2:$Z$2000,0,MATCH("original.search",2_plantminer!$A$1:$Z$1,0)),0),MATCH("notes",2_plantminer!$A$1:$Z$1,0))&amp;"","")))</f>
        <v/>
      </c>
      <c r="G112" s="6" t="str">
        <f aca="false">IF($B112="","",IF(IFERROR(INDEX(2_plantminer!$A$2:$Z$2000,MATCH($B112,INDEX(2_plantminer!$A$2:$Z$2000,0,MATCH("original.search",2_plantminer!$A$1:$Z$1,0)),0),MATCH("occurrence",2_plantminer!$A$1:$Z$1,0))&amp;"","")="NA","",IFERROR(INDEX(2_plantminer!$A$2:$Z$2000,MATCH($B112,INDEX(2_plantminer!$A$2:$Z$2000,0,MATCH("original.search",2_plantminer!$A$1:$Z$1,0)),0),MATCH("occurrence",2_plantminer!$A$1:$Z$1,0))&amp;"","")))</f>
        <v/>
      </c>
      <c r="H112" s="6" t="str">
        <f aca="false">IF($B112="","",IF(IFERROR(INDEX(2_plantminer!$A$2:$Z$2000,MATCH($B112,INDEX(2_plantminer!$A$2:$Z$2000,0,MATCH("original.search",2_plantminer!$A$1:$Z$1,0)),0),MATCH("establishment",2_plantminer!$A$1:$Z$1,0))&amp;"","")="NA","",IFERROR(INDEX(2_plantminer!$A$2:$Z$2000,MATCH($B112,INDEX(2_plantminer!$A$2:$Z$2000,0,MATCH("original.search",2_plantminer!$A$1:$Z$1,0)),0),MATCH("establishment",2_plantminer!$A$1:$Z$1,0))&amp;"","")))</f>
        <v/>
      </c>
      <c r="I112" s="6" t="str">
        <f aca="false">IF($B112="","",IF(IFERROR(INDEX(2_plantminer!$A$2:$Z$2000,MATCH($B112,INDEX(2_plantminer!$A$2:$Z$2000,0,MATCH("original.search",2_plantminer!$A$1:$Z$1,0)),0),MATCH("domain",2_plantminer!$A$1:$Z$1,0))&amp;"","")="NA","",IFERROR(INDEX(2_plantminer!$A$2:$Z$2000,MATCH($B112,INDEX(2_plantminer!$A$2:$Z$2000,0,MATCH("original.search",2_plantminer!$A$1:$Z$1,0)),0),MATCH("domain",2_plantminer!$A$1:$Z$1,0))&amp;"","")))</f>
        <v/>
      </c>
      <c r="J112" s="6" t="str">
        <f aca="false">IF(OR($B112="",$G112=""),"",IF(ISNUMBER(SEARCH("BR-AM",$G112)),"sim","não"))</f>
        <v/>
      </c>
      <c r="K112" s="6" t="str">
        <f aca="false">IF($E112="","",IF($E112=$A112,"não","sim"))</f>
        <v/>
      </c>
      <c r="L112" s="6" t="str">
        <f aca="false">IF($B112="","indeterminada",IF(COUNTIF(2_plantminer!$A$1:$Z$1,"original.search")=0,"falta o resultado do Plantminer",IF(ISNUMBER(SEARCH("not found",$F112)),"não encontrado → Flora e Funga",IF(AND($C112="",$F112=""),"sem resultado do Plantminer (confira se colou)",IF(ISNUMBER(SEARCH("check",$F112)),"ambíguo → Flora e Funga",IF(AND(ISNUMBER(SEARCH("misspelled",$F112)),ISNUMBER(SEARCH("synonym",$F112))),"grafia corrigida e sinônimo substituído",IF(ISNUMBER(SEARCH("misspelled",$F112)),"grafia corrigida",IF(ISNUMBER(SEARCH("synonym",$F112)),"sinônimo substituído",IF(AND($C112&lt;&gt;"",$G112="",COUNTIF($C112,"* *")&gt;0),"sem ocorrência no resultado → Flora e Funga",IF($J112="não","fora do AM → conferir identificação","OK"))))))))))</f>
        <v>sem resultado do Plantminer (confira se colou)</v>
      </c>
      <c r="M112" s="9"/>
      <c r="N112" s="9"/>
      <c r="O112" s="9"/>
      <c r="P112" s="9"/>
      <c r="Q112" s="9"/>
      <c r="R112" s="6" t="str">
        <f aca="false">IF($M112="","",IF(COUNTIF($M$3:$M$242,$M112)&gt;1,"sim","não"))</f>
        <v/>
      </c>
    </row>
    <row r="113" customFormat="false" ht="15" hidden="false" customHeight="false" outlineLevel="0" collapsed="false">
      <c r="A113" s="6" t="str">
        <f aca="false">1_lista!A112</f>
        <v>Fabaceae</v>
      </c>
      <c r="B113" s="6" t="str">
        <f aca="false">IF(1_lista!G112="","",1_lista!G112)</f>
        <v>Fabaceae</v>
      </c>
      <c r="C113" s="6" t="str">
        <f aca="false">IF($B113="","",IF(IFERROR(INDEX(2_plantminer!$A$2:$Z$2000,MATCH($B113,INDEX(2_plantminer!$A$2:$Z$2000,0,MATCH("original.search",2_plantminer!$A$1:$Z$1,0)),0),MATCH("search.str",2_plantminer!$A$1:$Z$1,0))&amp;"","")="NA","",IFERROR(INDEX(2_plantminer!$A$2:$Z$2000,MATCH($B113,INDEX(2_plantminer!$A$2:$Z$2000,0,MATCH("original.search",2_plantminer!$A$1:$Z$1,0)),0),MATCH("search.str",2_plantminer!$A$1:$Z$1,0))&amp;"","")))</f>
        <v/>
      </c>
      <c r="D113" s="6" t="str">
        <f aca="false">IF($B113="","",IF(IFERROR(INDEX(2_plantminer!$A$2:$Z$2000,MATCH($B113,INDEX(2_plantminer!$A$2:$Z$2000,0,MATCH("original.search",2_plantminer!$A$1:$Z$1,0)),0),MATCH("scientific.name",2_plantminer!$A$1:$Z$1,0))&amp;"","")="NA","",IFERROR(INDEX(2_plantminer!$A$2:$Z$2000,MATCH($B113,INDEX(2_plantminer!$A$2:$Z$2000,0,MATCH("original.search",2_plantminer!$A$1:$Z$1,0)),0),MATCH("scientific.name",2_plantminer!$A$1:$Z$1,0))&amp;"","")))</f>
        <v/>
      </c>
      <c r="E113" s="6" t="str">
        <f aca="false">IF($B113="","",IF(IFERROR(INDEX(2_plantminer!$A$2:$Z$2000,MATCH($B113,INDEX(2_plantminer!$A$2:$Z$2000,0,MATCH("original.search",2_plantminer!$A$1:$Z$1,0)),0),MATCH("family",2_plantminer!$A$1:$Z$1,0))&amp;"","")="NA","",IFERROR(INDEX(2_plantminer!$A$2:$Z$2000,MATCH($B113,INDEX(2_plantminer!$A$2:$Z$2000,0,MATCH("original.search",2_plantminer!$A$1:$Z$1,0)),0),MATCH("family",2_plantminer!$A$1:$Z$1,0))&amp;"","")))</f>
        <v/>
      </c>
      <c r="F113" s="6" t="str">
        <f aca="false">IF($B113="","",IF(IFERROR(INDEX(2_plantminer!$A$2:$Z$2000,MATCH($B113,INDEX(2_plantminer!$A$2:$Z$2000,0,MATCH("original.search",2_plantminer!$A$1:$Z$1,0)),0),MATCH("notes",2_plantminer!$A$1:$Z$1,0))&amp;"","")="NA","",IFERROR(INDEX(2_plantminer!$A$2:$Z$2000,MATCH($B113,INDEX(2_plantminer!$A$2:$Z$2000,0,MATCH("original.search",2_plantminer!$A$1:$Z$1,0)),0),MATCH("notes",2_plantminer!$A$1:$Z$1,0))&amp;"","")))</f>
        <v/>
      </c>
      <c r="G113" s="6" t="str">
        <f aca="false">IF($B113="","",IF(IFERROR(INDEX(2_plantminer!$A$2:$Z$2000,MATCH($B113,INDEX(2_plantminer!$A$2:$Z$2000,0,MATCH("original.search",2_plantminer!$A$1:$Z$1,0)),0),MATCH("occurrence",2_plantminer!$A$1:$Z$1,0))&amp;"","")="NA","",IFERROR(INDEX(2_plantminer!$A$2:$Z$2000,MATCH($B113,INDEX(2_plantminer!$A$2:$Z$2000,0,MATCH("original.search",2_plantminer!$A$1:$Z$1,0)),0),MATCH("occurrence",2_plantminer!$A$1:$Z$1,0))&amp;"","")))</f>
        <v/>
      </c>
      <c r="H113" s="6" t="str">
        <f aca="false">IF($B113="","",IF(IFERROR(INDEX(2_plantminer!$A$2:$Z$2000,MATCH($B113,INDEX(2_plantminer!$A$2:$Z$2000,0,MATCH("original.search",2_plantminer!$A$1:$Z$1,0)),0),MATCH("establishment",2_plantminer!$A$1:$Z$1,0))&amp;"","")="NA","",IFERROR(INDEX(2_plantminer!$A$2:$Z$2000,MATCH($B113,INDEX(2_plantminer!$A$2:$Z$2000,0,MATCH("original.search",2_plantminer!$A$1:$Z$1,0)),0),MATCH("establishment",2_plantminer!$A$1:$Z$1,0))&amp;"","")))</f>
        <v/>
      </c>
      <c r="I113" s="6" t="str">
        <f aca="false">IF($B113="","",IF(IFERROR(INDEX(2_plantminer!$A$2:$Z$2000,MATCH($B113,INDEX(2_plantminer!$A$2:$Z$2000,0,MATCH("original.search",2_plantminer!$A$1:$Z$1,0)),0),MATCH("domain",2_plantminer!$A$1:$Z$1,0))&amp;"","")="NA","",IFERROR(INDEX(2_plantminer!$A$2:$Z$2000,MATCH($B113,INDEX(2_plantminer!$A$2:$Z$2000,0,MATCH("original.search",2_plantminer!$A$1:$Z$1,0)),0),MATCH("domain",2_plantminer!$A$1:$Z$1,0))&amp;"","")))</f>
        <v/>
      </c>
      <c r="J113" s="6" t="str">
        <f aca="false">IF(OR($B113="",$G113=""),"",IF(ISNUMBER(SEARCH("BR-AM",$G113)),"sim","não"))</f>
        <v/>
      </c>
      <c r="K113" s="6" t="str">
        <f aca="false">IF($E113="","",IF($E113=$A113,"não","sim"))</f>
        <v/>
      </c>
      <c r="L113" s="6" t="str">
        <f aca="false">IF($B113="","indeterminada",IF(COUNTIF(2_plantminer!$A$1:$Z$1,"original.search")=0,"falta o resultado do Plantminer",IF(ISNUMBER(SEARCH("not found",$F113)),"não encontrado → Flora e Funga",IF(AND($C113="",$F113=""),"sem resultado do Plantminer (confira se colou)",IF(ISNUMBER(SEARCH("check",$F113)),"ambíguo → Flora e Funga",IF(AND(ISNUMBER(SEARCH("misspelled",$F113)),ISNUMBER(SEARCH("synonym",$F113))),"grafia corrigida e sinônimo substituído",IF(ISNUMBER(SEARCH("misspelled",$F113)),"grafia corrigida",IF(ISNUMBER(SEARCH("synonym",$F113)),"sinônimo substituído",IF(AND($C113&lt;&gt;"",$G113="",COUNTIF($C113,"* *")&gt;0),"sem ocorrência no resultado → Flora e Funga",IF($J113="não","fora do AM → conferir identificação","OK"))))))))))</f>
        <v>sem resultado do Plantminer (confira se colou)</v>
      </c>
      <c r="M113" s="9"/>
      <c r="N113" s="9"/>
      <c r="O113" s="9"/>
      <c r="P113" s="9"/>
      <c r="Q113" s="9"/>
      <c r="R113" s="6" t="str">
        <f aca="false">IF($M113="","",IF(COUNTIF($M$3:$M$242,$M113)&gt;1,"sim","não"))</f>
        <v/>
      </c>
    </row>
    <row r="114" customFormat="false" ht="15" hidden="false" customHeight="false" outlineLevel="0" collapsed="false">
      <c r="A114" s="6" t="str">
        <f aca="false">1_lista!A113</f>
        <v>Fabaceae</v>
      </c>
      <c r="B114" s="6" t="str">
        <f aca="false">IF(1_lista!G113="","",1_lista!G113)</f>
        <v>Pterocarpus</v>
      </c>
      <c r="C114" s="6" t="str">
        <f aca="false">IF($B114="","",IF(IFERROR(INDEX(2_plantminer!$A$2:$Z$2000,MATCH($B114,INDEX(2_plantminer!$A$2:$Z$2000,0,MATCH("original.search",2_plantminer!$A$1:$Z$1,0)),0),MATCH("search.str",2_plantminer!$A$1:$Z$1,0))&amp;"","")="NA","",IFERROR(INDEX(2_plantminer!$A$2:$Z$2000,MATCH($B114,INDEX(2_plantminer!$A$2:$Z$2000,0,MATCH("original.search",2_plantminer!$A$1:$Z$1,0)),0),MATCH("search.str",2_plantminer!$A$1:$Z$1,0))&amp;"","")))</f>
        <v/>
      </c>
      <c r="D114" s="6" t="str">
        <f aca="false">IF($B114="","",IF(IFERROR(INDEX(2_plantminer!$A$2:$Z$2000,MATCH($B114,INDEX(2_plantminer!$A$2:$Z$2000,0,MATCH("original.search",2_plantminer!$A$1:$Z$1,0)),0),MATCH("scientific.name",2_plantminer!$A$1:$Z$1,0))&amp;"","")="NA","",IFERROR(INDEX(2_plantminer!$A$2:$Z$2000,MATCH($B114,INDEX(2_plantminer!$A$2:$Z$2000,0,MATCH("original.search",2_plantminer!$A$1:$Z$1,0)),0),MATCH("scientific.name",2_plantminer!$A$1:$Z$1,0))&amp;"","")))</f>
        <v/>
      </c>
      <c r="E114" s="6" t="str">
        <f aca="false">IF($B114="","",IF(IFERROR(INDEX(2_plantminer!$A$2:$Z$2000,MATCH($B114,INDEX(2_plantminer!$A$2:$Z$2000,0,MATCH("original.search",2_plantminer!$A$1:$Z$1,0)),0),MATCH("family",2_plantminer!$A$1:$Z$1,0))&amp;"","")="NA","",IFERROR(INDEX(2_plantminer!$A$2:$Z$2000,MATCH($B114,INDEX(2_plantminer!$A$2:$Z$2000,0,MATCH("original.search",2_plantminer!$A$1:$Z$1,0)),0),MATCH("family",2_plantminer!$A$1:$Z$1,0))&amp;"","")))</f>
        <v/>
      </c>
      <c r="F114" s="6" t="str">
        <f aca="false">IF($B114="","",IF(IFERROR(INDEX(2_plantminer!$A$2:$Z$2000,MATCH($B114,INDEX(2_plantminer!$A$2:$Z$2000,0,MATCH("original.search",2_plantminer!$A$1:$Z$1,0)),0),MATCH("notes",2_plantminer!$A$1:$Z$1,0))&amp;"","")="NA","",IFERROR(INDEX(2_plantminer!$A$2:$Z$2000,MATCH($B114,INDEX(2_plantminer!$A$2:$Z$2000,0,MATCH("original.search",2_plantminer!$A$1:$Z$1,0)),0),MATCH("notes",2_plantminer!$A$1:$Z$1,0))&amp;"","")))</f>
        <v/>
      </c>
      <c r="G114" s="6" t="str">
        <f aca="false">IF($B114="","",IF(IFERROR(INDEX(2_plantminer!$A$2:$Z$2000,MATCH($B114,INDEX(2_plantminer!$A$2:$Z$2000,0,MATCH("original.search",2_plantminer!$A$1:$Z$1,0)),0),MATCH("occurrence",2_plantminer!$A$1:$Z$1,0))&amp;"","")="NA","",IFERROR(INDEX(2_plantminer!$A$2:$Z$2000,MATCH($B114,INDEX(2_plantminer!$A$2:$Z$2000,0,MATCH("original.search",2_plantminer!$A$1:$Z$1,0)),0),MATCH("occurrence",2_plantminer!$A$1:$Z$1,0))&amp;"","")))</f>
        <v/>
      </c>
      <c r="H114" s="6" t="str">
        <f aca="false">IF($B114="","",IF(IFERROR(INDEX(2_plantminer!$A$2:$Z$2000,MATCH($B114,INDEX(2_plantminer!$A$2:$Z$2000,0,MATCH("original.search",2_plantminer!$A$1:$Z$1,0)),0),MATCH("establishment",2_plantminer!$A$1:$Z$1,0))&amp;"","")="NA","",IFERROR(INDEX(2_plantminer!$A$2:$Z$2000,MATCH($B114,INDEX(2_plantminer!$A$2:$Z$2000,0,MATCH("original.search",2_plantminer!$A$1:$Z$1,0)),0),MATCH("establishment",2_plantminer!$A$1:$Z$1,0))&amp;"","")))</f>
        <v/>
      </c>
      <c r="I114" s="6" t="str">
        <f aca="false">IF($B114="","",IF(IFERROR(INDEX(2_plantminer!$A$2:$Z$2000,MATCH($B114,INDEX(2_plantminer!$A$2:$Z$2000,0,MATCH("original.search",2_plantminer!$A$1:$Z$1,0)),0),MATCH("domain",2_plantminer!$A$1:$Z$1,0))&amp;"","")="NA","",IFERROR(INDEX(2_plantminer!$A$2:$Z$2000,MATCH($B114,INDEX(2_plantminer!$A$2:$Z$2000,0,MATCH("original.search",2_plantminer!$A$1:$Z$1,0)),0),MATCH("domain",2_plantminer!$A$1:$Z$1,0))&amp;"","")))</f>
        <v/>
      </c>
      <c r="J114" s="6" t="str">
        <f aca="false">IF(OR($B114="",$G114=""),"",IF(ISNUMBER(SEARCH("BR-AM",$G114)),"sim","não"))</f>
        <v/>
      </c>
      <c r="K114" s="6" t="str">
        <f aca="false">IF($E114="","",IF($E114=$A114,"não","sim"))</f>
        <v/>
      </c>
      <c r="L114" s="6" t="str">
        <f aca="false">IF($B114="","indeterminada",IF(COUNTIF(2_plantminer!$A$1:$Z$1,"original.search")=0,"falta o resultado do Plantminer",IF(ISNUMBER(SEARCH("not found",$F114)),"não encontrado → Flora e Funga",IF(AND($C114="",$F114=""),"sem resultado do Plantminer (confira se colou)",IF(ISNUMBER(SEARCH("check",$F114)),"ambíguo → Flora e Funga",IF(AND(ISNUMBER(SEARCH("misspelled",$F114)),ISNUMBER(SEARCH("synonym",$F114))),"grafia corrigida e sinônimo substituído",IF(ISNUMBER(SEARCH("misspelled",$F114)),"grafia corrigida",IF(ISNUMBER(SEARCH("synonym",$F114)),"sinônimo substituído",IF(AND($C114&lt;&gt;"",$G114="",COUNTIF($C114,"* *")&gt;0),"sem ocorrência no resultado → Flora e Funga",IF($J114="não","fora do AM → conferir identificação","OK"))))))))))</f>
        <v>sem resultado do Plantminer (confira se colou)</v>
      </c>
      <c r="M114" s="9"/>
      <c r="N114" s="9"/>
      <c r="O114" s="9"/>
      <c r="P114" s="9"/>
      <c r="Q114" s="9"/>
      <c r="R114" s="6" t="str">
        <f aca="false">IF($M114="","",IF(COUNTIF($M$3:$M$242,$M114)&gt;1,"sim","não"))</f>
        <v/>
      </c>
    </row>
    <row r="115" customFormat="false" ht="15" hidden="false" customHeight="false" outlineLevel="0" collapsed="false">
      <c r="A115" s="6" t="str">
        <f aca="false">1_lista!A114</f>
        <v>Flacourtiaceae</v>
      </c>
      <c r="B115" s="6" t="str">
        <f aca="false">IF(1_lista!G114="","",1_lista!G114)</f>
        <v>Casearia combaymensis</v>
      </c>
      <c r="C115" s="6" t="str">
        <f aca="false">IF($B115="","",IF(IFERROR(INDEX(2_plantminer!$A$2:$Z$2000,MATCH($B115,INDEX(2_plantminer!$A$2:$Z$2000,0,MATCH("original.search",2_plantminer!$A$1:$Z$1,0)),0),MATCH("search.str",2_plantminer!$A$1:$Z$1,0))&amp;"","")="NA","",IFERROR(INDEX(2_plantminer!$A$2:$Z$2000,MATCH($B115,INDEX(2_plantminer!$A$2:$Z$2000,0,MATCH("original.search",2_plantminer!$A$1:$Z$1,0)),0),MATCH("search.str",2_plantminer!$A$1:$Z$1,0))&amp;"","")))</f>
        <v/>
      </c>
      <c r="D115" s="6" t="str">
        <f aca="false">IF($B115="","",IF(IFERROR(INDEX(2_plantminer!$A$2:$Z$2000,MATCH($B115,INDEX(2_plantminer!$A$2:$Z$2000,0,MATCH("original.search",2_plantminer!$A$1:$Z$1,0)),0),MATCH("scientific.name",2_plantminer!$A$1:$Z$1,0))&amp;"","")="NA","",IFERROR(INDEX(2_plantminer!$A$2:$Z$2000,MATCH($B115,INDEX(2_plantminer!$A$2:$Z$2000,0,MATCH("original.search",2_plantminer!$A$1:$Z$1,0)),0),MATCH("scientific.name",2_plantminer!$A$1:$Z$1,0))&amp;"","")))</f>
        <v/>
      </c>
      <c r="E115" s="6" t="str">
        <f aca="false">IF($B115="","",IF(IFERROR(INDEX(2_plantminer!$A$2:$Z$2000,MATCH($B115,INDEX(2_plantminer!$A$2:$Z$2000,0,MATCH("original.search",2_plantminer!$A$1:$Z$1,0)),0),MATCH("family",2_plantminer!$A$1:$Z$1,0))&amp;"","")="NA","",IFERROR(INDEX(2_plantminer!$A$2:$Z$2000,MATCH($B115,INDEX(2_plantminer!$A$2:$Z$2000,0,MATCH("original.search",2_plantminer!$A$1:$Z$1,0)),0),MATCH("family",2_plantminer!$A$1:$Z$1,0))&amp;"","")))</f>
        <v/>
      </c>
      <c r="F115" s="6" t="str">
        <f aca="false">IF($B115="","",IF(IFERROR(INDEX(2_plantminer!$A$2:$Z$2000,MATCH($B115,INDEX(2_plantminer!$A$2:$Z$2000,0,MATCH("original.search",2_plantminer!$A$1:$Z$1,0)),0),MATCH("notes",2_plantminer!$A$1:$Z$1,0))&amp;"","")="NA","",IFERROR(INDEX(2_plantminer!$A$2:$Z$2000,MATCH($B115,INDEX(2_plantminer!$A$2:$Z$2000,0,MATCH("original.search",2_plantminer!$A$1:$Z$1,0)),0),MATCH("notes",2_plantminer!$A$1:$Z$1,0))&amp;"","")))</f>
        <v/>
      </c>
      <c r="G115" s="6" t="str">
        <f aca="false">IF($B115="","",IF(IFERROR(INDEX(2_plantminer!$A$2:$Z$2000,MATCH($B115,INDEX(2_plantminer!$A$2:$Z$2000,0,MATCH("original.search",2_plantminer!$A$1:$Z$1,0)),0),MATCH("occurrence",2_plantminer!$A$1:$Z$1,0))&amp;"","")="NA","",IFERROR(INDEX(2_plantminer!$A$2:$Z$2000,MATCH($B115,INDEX(2_plantminer!$A$2:$Z$2000,0,MATCH("original.search",2_plantminer!$A$1:$Z$1,0)),0),MATCH("occurrence",2_plantminer!$A$1:$Z$1,0))&amp;"","")))</f>
        <v/>
      </c>
      <c r="H115" s="6" t="str">
        <f aca="false">IF($B115="","",IF(IFERROR(INDEX(2_plantminer!$A$2:$Z$2000,MATCH($B115,INDEX(2_plantminer!$A$2:$Z$2000,0,MATCH("original.search",2_plantminer!$A$1:$Z$1,0)),0),MATCH("establishment",2_plantminer!$A$1:$Z$1,0))&amp;"","")="NA","",IFERROR(INDEX(2_plantminer!$A$2:$Z$2000,MATCH($B115,INDEX(2_plantminer!$A$2:$Z$2000,0,MATCH("original.search",2_plantminer!$A$1:$Z$1,0)),0),MATCH("establishment",2_plantminer!$A$1:$Z$1,0))&amp;"","")))</f>
        <v/>
      </c>
      <c r="I115" s="6" t="str">
        <f aca="false">IF($B115="","",IF(IFERROR(INDEX(2_plantminer!$A$2:$Z$2000,MATCH($B115,INDEX(2_plantminer!$A$2:$Z$2000,0,MATCH("original.search",2_plantminer!$A$1:$Z$1,0)),0),MATCH("domain",2_plantminer!$A$1:$Z$1,0))&amp;"","")="NA","",IFERROR(INDEX(2_plantminer!$A$2:$Z$2000,MATCH($B115,INDEX(2_plantminer!$A$2:$Z$2000,0,MATCH("original.search",2_plantminer!$A$1:$Z$1,0)),0),MATCH("domain",2_plantminer!$A$1:$Z$1,0))&amp;"","")))</f>
        <v/>
      </c>
      <c r="J115" s="6" t="str">
        <f aca="false">IF(OR($B115="",$G115=""),"",IF(ISNUMBER(SEARCH("BR-AM",$G115)),"sim","não"))</f>
        <v/>
      </c>
      <c r="K115" s="6" t="str">
        <f aca="false">IF($E115="","",IF($E115=$A115,"não","sim"))</f>
        <v/>
      </c>
      <c r="L115" s="6" t="str">
        <f aca="false">IF($B115="","indeterminada",IF(COUNTIF(2_plantminer!$A$1:$Z$1,"original.search")=0,"falta o resultado do Plantminer",IF(ISNUMBER(SEARCH("not found",$F115)),"não encontrado → Flora e Funga",IF(AND($C115="",$F115=""),"sem resultado do Plantminer (confira se colou)",IF(ISNUMBER(SEARCH("check",$F115)),"ambíguo → Flora e Funga",IF(AND(ISNUMBER(SEARCH("misspelled",$F115)),ISNUMBER(SEARCH("synonym",$F115))),"grafia corrigida e sinônimo substituído",IF(ISNUMBER(SEARCH("misspelled",$F115)),"grafia corrigida",IF(ISNUMBER(SEARCH("synonym",$F115)),"sinônimo substituído",IF(AND($C115&lt;&gt;"",$G115="",COUNTIF($C115,"* *")&gt;0),"sem ocorrência no resultado → Flora e Funga",IF($J115="não","fora do AM → conferir identificação","OK"))))))))))</f>
        <v>sem resultado do Plantminer (confira se colou)</v>
      </c>
      <c r="M115" s="9"/>
      <c r="N115" s="9"/>
      <c r="O115" s="9"/>
      <c r="P115" s="9"/>
      <c r="Q115" s="9"/>
      <c r="R115" s="6" t="str">
        <f aca="false">IF($M115="","",IF(COUNTIF($M$3:$M$242,$M115)&gt;1,"sim","não"))</f>
        <v/>
      </c>
    </row>
    <row r="116" customFormat="false" ht="15" hidden="false" customHeight="false" outlineLevel="0" collapsed="false">
      <c r="A116" s="6" t="str">
        <f aca="false">1_lista!A115</f>
        <v>Flacourtiaceae</v>
      </c>
      <c r="B116" s="6" t="str">
        <f aca="false">IF(1_lista!G115="","",1_lista!G115)</f>
        <v>Casearia javitensis</v>
      </c>
      <c r="C116" s="6" t="str">
        <f aca="false">IF($B116="","",IF(IFERROR(INDEX(2_plantminer!$A$2:$Z$2000,MATCH($B116,INDEX(2_plantminer!$A$2:$Z$2000,0,MATCH("original.search",2_plantminer!$A$1:$Z$1,0)),0),MATCH("search.str",2_plantminer!$A$1:$Z$1,0))&amp;"","")="NA","",IFERROR(INDEX(2_plantminer!$A$2:$Z$2000,MATCH($B116,INDEX(2_plantminer!$A$2:$Z$2000,0,MATCH("original.search",2_plantminer!$A$1:$Z$1,0)),0),MATCH("search.str",2_plantminer!$A$1:$Z$1,0))&amp;"","")))</f>
        <v/>
      </c>
      <c r="D116" s="6" t="str">
        <f aca="false">IF($B116="","",IF(IFERROR(INDEX(2_plantminer!$A$2:$Z$2000,MATCH($B116,INDEX(2_plantminer!$A$2:$Z$2000,0,MATCH("original.search",2_plantminer!$A$1:$Z$1,0)),0),MATCH("scientific.name",2_plantminer!$A$1:$Z$1,0))&amp;"","")="NA","",IFERROR(INDEX(2_plantminer!$A$2:$Z$2000,MATCH($B116,INDEX(2_plantminer!$A$2:$Z$2000,0,MATCH("original.search",2_plantminer!$A$1:$Z$1,0)),0),MATCH("scientific.name",2_plantminer!$A$1:$Z$1,0))&amp;"","")))</f>
        <v/>
      </c>
      <c r="E116" s="6" t="str">
        <f aca="false">IF($B116="","",IF(IFERROR(INDEX(2_plantminer!$A$2:$Z$2000,MATCH($B116,INDEX(2_plantminer!$A$2:$Z$2000,0,MATCH("original.search",2_plantminer!$A$1:$Z$1,0)),0),MATCH("family",2_plantminer!$A$1:$Z$1,0))&amp;"","")="NA","",IFERROR(INDEX(2_plantminer!$A$2:$Z$2000,MATCH($B116,INDEX(2_plantminer!$A$2:$Z$2000,0,MATCH("original.search",2_plantminer!$A$1:$Z$1,0)),0),MATCH("family",2_plantminer!$A$1:$Z$1,0))&amp;"","")))</f>
        <v/>
      </c>
      <c r="F116" s="6" t="str">
        <f aca="false">IF($B116="","",IF(IFERROR(INDEX(2_plantminer!$A$2:$Z$2000,MATCH($B116,INDEX(2_plantminer!$A$2:$Z$2000,0,MATCH("original.search",2_plantminer!$A$1:$Z$1,0)),0),MATCH("notes",2_plantminer!$A$1:$Z$1,0))&amp;"","")="NA","",IFERROR(INDEX(2_plantminer!$A$2:$Z$2000,MATCH($B116,INDEX(2_plantminer!$A$2:$Z$2000,0,MATCH("original.search",2_plantminer!$A$1:$Z$1,0)),0),MATCH("notes",2_plantminer!$A$1:$Z$1,0))&amp;"","")))</f>
        <v/>
      </c>
      <c r="G116" s="6" t="str">
        <f aca="false">IF($B116="","",IF(IFERROR(INDEX(2_plantminer!$A$2:$Z$2000,MATCH($B116,INDEX(2_plantminer!$A$2:$Z$2000,0,MATCH("original.search",2_plantminer!$A$1:$Z$1,0)),0),MATCH("occurrence",2_plantminer!$A$1:$Z$1,0))&amp;"","")="NA","",IFERROR(INDEX(2_plantminer!$A$2:$Z$2000,MATCH($B116,INDEX(2_plantminer!$A$2:$Z$2000,0,MATCH("original.search",2_plantminer!$A$1:$Z$1,0)),0),MATCH("occurrence",2_plantminer!$A$1:$Z$1,0))&amp;"","")))</f>
        <v/>
      </c>
      <c r="H116" s="6" t="str">
        <f aca="false">IF($B116="","",IF(IFERROR(INDEX(2_plantminer!$A$2:$Z$2000,MATCH($B116,INDEX(2_plantminer!$A$2:$Z$2000,0,MATCH("original.search",2_plantminer!$A$1:$Z$1,0)),0),MATCH("establishment",2_plantminer!$A$1:$Z$1,0))&amp;"","")="NA","",IFERROR(INDEX(2_plantminer!$A$2:$Z$2000,MATCH($B116,INDEX(2_plantminer!$A$2:$Z$2000,0,MATCH("original.search",2_plantminer!$A$1:$Z$1,0)),0),MATCH("establishment",2_plantminer!$A$1:$Z$1,0))&amp;"","")))</f>
        <v/>
      </c>
      <c r="I116" s="6" t="str">
        <f aca="false">IF($B116="","",IF(IFERROR(INDEX(2_plantminer!$A$2:$Z$2000,MATCH($B116,INDEX(2_plantminer!$A$2:$Z$2000,0,MATCH("original.search",2_plantminer!$A$1:$Z$1,0)),0),MATCH("domain",2_plantminer!$A$1:$Z$1,0))&amp;"","")="NA","",IFERROR(INDEX(2_plantminer!$A$2:$Z$2000,MATCH($B116,INDEX(2_plantminer!$A$2:$Z$2000,0,MATCH("original.search",2_plantminer!$A$1:$Z$1,0)),0),MATCH("domain",2_plantminer!$A$1:$Z$1,0))&amp;"","")))</f>
        <v/>
      </c>
      <c r="J116" s="6" t="str">
        <f aca="false">IF(OR($B116="",$G116=""),"",IF(ISNUMBER(SEARCH("BR-AM",$G116)),"sim","não"))</f>
        <v/>
      </c>
      <c r="K116" s="6" t="str">
        <f aca="false">IF($E116="","",IF($E116=$A116,"não","sim"))</f>
        <v/>
      </c>
      <c r="L116" s="6" t="str">
        <f aca="false">IF($B116="","indeterminada",IF(COUNTIF(2_plantminer!$A$1:$Z$1,"original.search")=0,"falta o resultado do Plantminer",IF(ISNUMBER(SEARCH("not found",$F116)),"não encontrado → Flora e Funga",IF(AND($C116="",$F116=""),"sem resultado do Plantminer (confira se colou)",IF(ISNUMBER(SEARCH("check",$F116)),"ambíguo → Flora e Funga",IF(AND(ISNUMBER(SEARCH("misspelled",$F116)),ISNUMBER(SEARCH("synonym",$F116))),"grafia corrigida e sinônimo substituído",IF(ISNUMBER(SEARCH("misspelled",$F116)),"grafia corrigida",IF(ISNUMBER(SEARCH("synonym",$F116)),"sinônimo substituído",IF(AND($C116&lt;&gt;"",$G116="",COUNTIF($C116,"* *")&gt;0),"sem ocorrência no resultado → Flora e Funga",IF($J116="não","fora do AM → conferir identificação","OK"))))))))))</f>
        <v>sem resultado do Plantminer (confira se colou)</v>
      </c>
      <c r="M116" s="9"/>
      <c r="N116" s="9"/>
      <c r="O116" s="9"/>
      <c r="P116" s="9"/>
      <c r="Q116" s="9"/>
      <c r="R116" s="6" t="str">
        <f aca="false">IF($M116="","",IF(COUNTIF($M$3:$M$242,$M116)&gt;1,"sim","não"))</f>
        <v/>
      </c>
    </row>
    <row r="117" customFormat="false" ht="15" hidden="false" customHeight="false" outlineLevel="0" collapsed="false">
      <c r="A117" s="6" t="str">
        <f aca="false">1_lista!A116</f>
        <v>Humiriaceae</v>
      </c>
      <c r="B117" s="6" t="str">
        <f aca="false">IF(1_lista!G116="","",1_lista!G116)</f>
        <v>Duckesia verrucosa</v>
      </c>
      <c r="C117" s="6" t="str">
        <f aca="false">IF($B117="","",IF(IFERROR(INDEX(2_plantminer!$A$2:$Z$2000,MATCH($B117,INDEX(2_plantminer!$A$2:$Z$2000,0,MATCH("original.search",2_plantminer!$A$1:$Z$1,0)),0),MATCH("search.str",2_plantminer!$A$1:$Z$1,0))&amp;"","")="NA","",IFERROR(INDEX(2_plantminer!$A$2:$Z$2000,MATCH($B117,INDEX(2_plantminer!$A$2:$Z$2000,0,MATCH("original.search",2_plantminer!$A$1:$Z$1,0)),0),MATCH("search.str",2_plantminer!$A$1:$Z$1,0))&amp;"","")))</f>
        <v/>
      </c>
      <c r="D117" s="6" t="str">
        <f aca="false">IF($B117="","",IF(IFERROR(INDEX(2_plantminer!$A$2:$Z$2000,MATCH($B117,INDEX(2_plantminer!$A$2:$Z$2000,0,MATCH("original.search",2_plantminer!$A$1:$Z$1,0)),0),MATCH("scientific.name",2_plantminer!$A$1:$Z$1,0))&amp;"","")="NA","",IFERROR(INDEX(2_plantminer!$A$2:$Z$2000,MATCH($B117,INDEX(2_plantminer!$A$2:$Z$2000,0,MATCH("original.search",2_plantminer!$A$1:$Z$1,0)),0),MATCH("scientific.name",2_plantminer!$A$1:$Z$1,0))&amp;"","")))</f>
        <v/>
      </c>
      <c r="E117" s="6" t="str">
        <f aca="false">IF($B117="","",IF(IFERROR(INDEX(2_plantminer!$A$2:$Z$2000,MATCH($B117,INDEX(2_plantminer!$A$2:$Z$2000,0,MATCH("original.search",2_plantminer!$A$1:$Z$1,0)),0),MATCH("family",2_plantminer!$A$1:$Z$1,0))&amp;"","")="NA","",IFERROR(INDEX(2_plantminer!$A$2:$Z$2000,MATCH($B117,INDEX(2_plantminer!$A$2:$Z$2000,0,MATCH("original.search",2_plantminer!$A$1:$Z$1,0)),0),MATCH("family",2_plantminer!$A$1:$Z$1,0))&amp;"","")))</f>
        <v/>
      </c>
      <c r="F117" s="6" t="str">
        <f aca="false">IF($B117="","",IF(IFERROR(INDEX(2_plantminer!$A$2:$Z$2000,MATCH($B117,INDEX(2_plantminer!$A$2:$Z$2000,0,MATCH("original.search",2_plantminer!$A$1:$Z$1,0)),0),MATCH("notes",2_plantminer!$A$1:$Z$1,0))&amp;"","")="NA","",IFERROR(INDEX(2_plantminer!$A$2:$Z$2000,MATCH($B117,INDEX(2_plantminer!$A$2:$Z$2000,0,MATCH("original.search",2_plantminer!$A$1:$Z$1,0)),0),MATCH("notes",2_plantminer!$A$1:$Z$1,0))&amp;"","")))</f>
        <v/>
      </c>
      <c r="G117" s="6" t="str">
        <f aca="false">IF($B117="","",IF(IFERROR(INDEX(2_plantminer!$A$2:$Z$2000,MATCH($B117,INDEX(2_plantminer!$A$2:$Z$2000,0,MATCH("original.search",2_plantminer!$A$1:$Z$1,0)),0),MATCH("occurrence",2_plantminer!$A$1:$Z$1,0))&amp;"","")="NA","",IFERROR(INDEX(2_plantminer!$A$2:$Z$2000,MATCH($B117,INDEX(2_plantminer!$A$2:$Z$2000,0,MATCH("original.search",2_plantminer!$A$1:$Z$1,0)),0),MATCH("occurrence",2_plantminer!$A$1:$Z$1,0))&amp;"","")))</f>
        <v/>
      </c>
      <c r="H117" s="6" t="str">
        <f aca="false">IF($B117="","",IF(IFERROR(INDEX(2_plantminer!$A$2:$Z$2000,MATCH($B117,INDEX(2_plantminer!$A$2:$Z$2000,0,MATCH("original.search",2_plantminer!$A$1:$Z$1,0)),0),MATCH("establishment",2_plantminer!$A$1:$Z$1,0))&amp;"","")="NA","",IFERROR(INDEX(2_plantminer!$A$2:$Z$2000,MATCH($B117,INDEX(2_plantminer!$A$2:$Z$2000,0,MATCH("original.search",2_plantminer!$A$1:$Z$1,0)),0),MATCH("establishment",2_plantminer!$A$1:$Z$1,0))&amp;"","")))</f>
        <v/>
      </c>
      <c r="I117" s="6" t="str">
        <f aca="false">IF($B117="","",IF(IFERROR(INDEX(2_plantminer!$A$2:$Z$2000,MATCH($B117,INDEX(2_plantminer!$A$2:$Z$2000,0,MATCH("original.search",2_plantminer!$A$1:$Z$1,0)),0),MATCH("domain",2_plantminer!$A$1:$Z$1,0))&amp;"","")="NA","",IFERROR(INDEX(2_plantminer!$A$2:$Z$2000,MATCH($B117,INDEX(2_plantminer!$A$2:$Z$2000,0,MATCH("original.search",2_plantminer!$A$1:$Z$1,0)),0),MATCH("domain",2_plantminer!$A$1:$Z$1,0))&amp;"","")))</f>
        <v/>
      </c>
      <c r="J117" s="6" t="str">
        <f aca="false">IF(OR($B117="",$G117=""),"",IF(ISNUMBER(SEARCH("BR-AM",$G117)),"sim","não"))</f>
        <v/>
      </c>
      <c r="K117" s="6" t="str">
        <f aca="false">IF($E117="","",IF($E117=$A117,"não","sim"))</f>
        <v/>
      </c>
      <c r="L117" s="6" t="str">
        <f aca="false">IF($B117="","indeterminada",IF(COUNTIF(2_plantminer!$A$1:$Z$1,"original.search")=0,"falta o resultado do Plantminer",IF(ISNUMBER(SEARCH("not found",$F117)),"não encontrado → Flora e Funga",IF(AND($C117="",$F117=""),"sem resultado do Plantminer (confira se colou)",IF(ISNUMBER(SEARCH("check",$F117)),"ambíguo → Flora e Funga",IF(AND(ISNUMBER(SEARCH("misspelled",$F117)),ISNUMBER(SEARCH("synonym",$F117))),"grafia corrigida e sinônimo substituído",IF(ISNUMBER(SEARCH("misspelled",$F117)),"grafia corrigida",IF(ISNUMBER(SEARCH("synonym",$F117)),"sinônimo substituído",IF(AND($C117&lt;&gt;"",$G117="",COUNTIF($C117,"* *")&gt;0),"sem ocorrência no resultado → Flora e Funga",IF($J117="não","fora do AM → conferir identificação","OK"))))))))))</f>
        <v>sem resultado do Plantminer (confira se colou)</v>
      </c>
      <c r="M117" s="9"/>
      <c r="N117" s="9"/>
      <c r="O117" s="9"/>
      <c r="P117" s="9"/>
      <c r="Q117" s="9"/>
      <c r="R117" s="6" t="str">
        <f aca="false">IF($M117="","",IF(COUNTIF($M$3:$M$242,$M117)&gt;1,"sim","não"))</f>
        <v/>
      </c>
    </row>
    <row r="118" customFormat="false" ht="15" hidden="false" customHeight="false" outlineLevel="0" collapsed="false">
      <c r="A118" s="6" t="str">
        <f aca="false">1_lista!A117</f>
        <v>Humiriaceae</v>
      </c>
      <c r="B118" s="6" t="str">
        <f aca="false">IF(1_lista!G117="","",1_lista!G117)</f>
        <v>Sacoglottis guianensis</v>
      </c>
      <c r="C118" s="6" t="str">
        <f aca="false">IF($B118="","",IF(IFERROR(INDEX(2_plantminer!$A$2:$Z$2000,MATCH($B118,INDEX(2_plantminer!$A$2:$Z$2000,0,MATCH("original.search",2_plantminer!$A$1:$Z$1,0)),0),MATCH("search.str",2_plantminer!$A$1:$Z$1,0))&amp;"","")="NA","",IFERROR(INDEX(2_plantminer!$A$2:$Z$2000,MATCH($B118,INDEX(2_plantminer!$A$2:$Z$2000,0,MATCH("original.search",2_plantminer!$A$1:$Z$1,0)),0),MATCH("search.str",2_plantminer!$A$1:$Z$1,0))&amp;"","")))</f>
        <v/>
      </c>
      <c r="D118" s="6" t="str">
        <f aca="false">IF($B118="","",IF(IFERROR(INDEX(2_plantminer!$A$2:$Z$2000,MATCH($B118,INDEX(2_plantminer!$A$2:$Z$2000,0,MATCH("original.search",2_plantminer!$A$1:$Z$1,0)),0),MATCH("scientific.name",2_plantminer!$A$1:$Z$1,0))&amp;"","")="NA","",IFERROR(INDEX(2_plantminer!$A$2:$Z$2000,MATCH($B118,INDEX(2_plantminer!$A$2:$Z$2000,0,MATCH("original.search",2_plantminer!$A$1:$Z$1,0)),0),MATCH("scientific.name",2_plantminer!$A$1:$Z$1,0))&amp;"","")))</f>
        <v/>
      </c>
      <c r="E118" s="6" t="str">
        <f aca="false">IF($B118="","",IF(IFERROR(INDEX(2_plantminer!$A$2:$Z$2000,MATCH($B118,INDEX(2_plantminer!$A$2:$Z$2000,0,MATCH("original.search",2_plantminer!$A$1:$Z$1,0)),0),MATCH("family",2_plantminer!$A$1:$Z$1,0))&amp;"","")="NA","",IFERROR(INDEX(2_plantminer!$A$2:$Z$2000,MATCH($B118,INDEX(2_plantminer!$A$2:$Z$2000,0,MATCH("original.search",2_plantminer!$A$1:$Z$1,0)),0),MATCH("family",2_plantminer!$A$1:$Z$1,0))&amp;"","")))</f>
        <v/>
      </c>
      <c r="F118" s="6" t="str">
        <f aca="false">IF($B118="","",IF(IFERROR(INDEX(2_plantminer!$A$2:$Z$2000,MATCH($B118,INDEX(2_plantminer!$A$2:$Z$2000,0,MATCH("original.search",2_plantminer!$A$1:$Z$1,0)),0),MATCH("notes",2_plantminer!$A$1:$Z$1,0))&amp;"","")="NA","",IFERROR(INDEX(2_plantminer!$A$2:$Z$2000,MATCH($B118,INDEX(2_plantminer!$A$2:$Z$2000,0,MATCH("original.search",2_plantminer!$A$1:$Z$1,0)),0),MATCH("notes",2_plantminer!$A$1:$Z$1,0))&amp;"","")))</f>
        <v/>
      </c>
      <c r="G118" s="6" t="str">
        <f aca="false">IF($B118="","",IF(IFERROR(INDEX(2_plantminer!$A$2:$Z$2000,MATCH($B118,INDEX(2_plantminer!$A$2:$Z$2000,0,MATCH("original.search",2_plantminer!$A$1:$Z$1,0)),0),MATCH("occurrence",2_plantminer!$A$1:$Z$1,0))&amp;"","")="NA","",IFERROR(INDEX(2_plantminer!$A$2:$Z$2000,MATCH($B118,INDEX(2_plantminer!$A$2:$Z$2000,0,MATCH("original.search",2_plantminer!$A$1:$Z$1,0)),0),MATCH("occurrence",2_plantminer!$A$1:$Z$1,0))&amp;"","")))</f>
        <v/>
      </c>
      <c r="H118" s="6" t="str">
        <f aca="false">IF($B118="","",IF(IFERROR(INDEX(2_plantminer!$A$2:$Z$2000,MATCH($B118,INDEX(2_plantminer!$A$2:$Z$2000,0,MATCH("original.search",2_plantminer!$A$1:$Z$1,0)),0),MATCH("establishment",2_plantminer!$A$1:$Z$1,0))&amp;"","")="NA","",IFERROR(INDEX(2_plantminer!$A$2:$Z$2000,MATCH($B118,INDEX(2_plantminer!$A$2:$Z$2000,0,MATCH("original.search",2_plantminer!$A$1:$Z$1,0)),0),MATCH("establishment",2_plantminer!$A$1:$Z$1,0))&amp;"","")))</f>
        <v/>
      </c>
      <c r="I118" s="6" t="str">
        <f aca="false">IF($B118="","",IF(IFERROR(INDEX(2_plantminer!$A$2:$Z$2000,MATCH($B118,INDEX(2_plantminer!$A$2:$Z$2000,0,MATCH("original.search",2_plantminer!$A$1:$Z$1,0)),0),MATCH("domain",2_plantminer!$A$1:$Z$1,0))&amp;"","")="NA","",IFERROR(INDEX(2_plantminer!$A$2:$Z$2000,MATCH($B118,INDEX(2_plantminer!$A$2:$Z$2000,0,MATCH("original.search",2_plantminer!$A$1:$Z$1,0)),0),MATCH("domain",2_plantminer!$A$1:$Z$1,0))&amp;"","")))</f>
        <v/>
      </c>
      <c r="J118" s="6" t="str">
        <f aca="false">IF(OR($B118="",$G118=""),"",IF(ISNUMBER(SEARCH("BR-AM",$G118)),"sim","não"))</f>
        <v/>
      </c>
      <c r="K118" s="6" t="str">
        <f aca="false">IF($E118="","",IF($E118=$A118,"não","sim"))</f>
        <v/>
      </c>
      <c r="L118" s="6" t="str">
        <f aca="false">IF($B118="","indeterminada",IF(COUNTIF(2_plantminer!$A$1:$Z$1,"original.search")=0,"falta o resultado do Plantminer",IF(ISNUMBER(SEARCH("not found",$F118)),"não encontrado → Flora e Funga",IF(AND($C118="",$F118=""),"sem resultado do Plantminer (confira se colou)",IF(ISNUMBER(SEARCH("check",$F118)),"ambíguo → Flora e Funga",IF(AND(ISNUMBER(SEARCH("misspelled",$F118)),ISNUMBER(SEARCH("synonym",$F118))),"grafia corrigida e sinônimo substituído",IF(ISNUMBER(SEARCH("misspelled",$F118)),"grafia corrigida",IF(ISNUMBER(SEARCH("synonym",$F118)),"sinônimo substituído",IF(AND($C118&lt;&gt;"",$G118="",COUNTIF($C118,"* *")&gt;0),"sem ocorrência no resultado → Flora e Funga",IF($J118="não","fora do AM → conferir identificação","OK"))))))))))</f>
        <v>sem resultado do Plantminer (confira se colou)</v>
      </c>
      <c r="M118" s="9"/>
      <c r="N118" s="9"/>
      <c r="O118" s="9"/>
      <c r="P118" s="9"/>
      <c r="Q118" s="9"/>
      <c r="R118" s="6" t="str">
        <f aca="false">IF($M118="","",IF(COUNTIF($M$3:$M$242,$M118)&gt;1,"sim","não"))</f>
        <v/>
      </c>
    </row>
    <row r="119" customFormat="false" ht="15" hidden="false" customHeight="false" outlineLevel="0" collapsed="false">
      <c r="A119" s="6" t="str">
        <f aca="false">1_lista!A118</f>
        <v>Humiriaceae</v>
      </c>
      <c r="B119" s="6" t="str">
        <f aca="false">IF(1_lista!G118="","",1_lista!G118)</f>
        <v>Vantanea parviflora</v>
      </c>
      <c r="C119" s="6" t="str">
        <f aca="false">IF($B119="","",IF(IFERROR(INDEX(2_plantminer!$A$2:$Z$2000,MATCH($B119,INDEX(2_plantminer!$A$2:$Z$2000,0,MATCH("original.search",2_plantminer!$A$1:$Z$1,0)),0),MATCH("search.str",2_plantminer!$A$1:$Z$1,0))&amp;"","")="NA","",IFERROR(INDEX(2_plantminer!$A$2:$Z$2000,MATCH($B119,INDEX(2_plantminer!$A$2:$Z$2000,0,MATCH("original.search",2_plantminer!$A$1:$Z$1,0)),0),MATCH("search.str",2_plantminer!$A$1:$Z$1,0))&amp;"","")))</f>
        <v/>
      </c>
      <c r="D119" s="6" t="str">
        <f aca="false">IF($B119="","",IF(IFERROR(INDEX(2_plantminer!$A$2:$Z$2000,MATCH($B119,INDEX(2_plantminer!$A$2:$Z$2000,0,MATCH("original.search",2_plantminer!$A$1:$Z$1,0)),0),MATCH("scientific.name",2_plantminer!$A$1:$Z$1,0))&amp;"","")="NA","",IFERROR(INDEX(2_plantminer!$A$2:$Z$2000,MATCH($B119,INDEX(2_plantminer!$A$2:$Z$2000,0,MATCH("original.search",2_plantminer!$A$1:$Z$1,0)),0),MATCH("scientific.name",2_plantminer!$A$1:$Z$1,0))&amp;"","")))</f>
        <v/>
      </c>
      <c r="E119" s="6" t="str">
        <f aca="false">IF($B119="","",IF(IFERROR(INDEX(2_plantminer!$A$2:$Z$2000,MATCH($B119,INDEX(2_plantminer!$A$2:$Z$2000,0,MATCH("original.search",2_plantminer!$A$1:$Z$1,0)),0),MATCH("family",2_plantminer!$A$1:$Z$1,0))&amp;"","")="NA","",IFERROR(INDEX(2_plantminer!$A$2:$Z$2000,MATCH($B119,INDEX(2_plantminer!$A$2:$Z$2000,0,MATCH("original.search",2_plantminer!$A$1:$Z$1,0)),0),MATCH("family",2_plantminer!$A$1:$Z$1,0))&amp;"","")))</f>
        <v/>
      </c>
      <c r="F119" s="6" t="str">
        <f aca="false">IF($B119="","",IF(IFERROR(INDEX(2_plantminer!$A$2:$Z$2000,MATCH($B119,INDEX(2_plantminer!$A$2:$Z$2000,0,MATCH("original.search",2_plantminer!$A$1:$Z$1,0)),0),MATCH("notes",2_plantminer!$A$1:$Z$1,0))&amp;"","")="NA","",IFERROR(INDEX(2_plantminer!$A$2:$Z$2000,MATCH($B119,INDEX(2_plantminer!$A$2:$Z$2000,0,MATCH("original.search",2_plantminer!$A$1:$Z$1,0)),0),MATCH("notes",2_plantminer!$A$1:$Z$1,0))&amp;"","")))</f>
        <v/>
      </c>
      <c r="G119" s="6" t="str">
        <f aca="false">IF($B119="","",IF(IFERROR(INDEX(2_plantminer!$A$2:$Z$2000,MATCH($B119,INDEX(2_plantminer!$A$2:$Z$2000,0,MATCH("original.search",2_plantminer!$A$1:$Z$1,0)),0),MATCH("occurrence",2_plantminer!$A$1:$Z$1,0))&amp;"","")="NA","",IFERROR(INDEX(2_plantminer!$A$2:$Z$2000,MATCH($B119,INDEX(2_plantminer!$A$2:$Z$2000,0,MATCH("original.search",2_plantminer!$A$1:$Z$1,0)),0),MATCH("occurrence",2_plantminer!$A$1:$Z$1,0))&amp;"","")))</f>
        <v/>
      </c>
      <c r="H119" s="6" t="str">
        <f aca="false">IF($B119="","",IF(IFERROR(INDEX(2_plantminer!$A$2:$Z$2000,MATCH($B119,INDEX(2_plantminer!$A$2:$Z$2000,0,MATCH("original.search",2_plantminer!$A$1:$Z$1,0)),0),MATCH("establishment",2_plantminer!$A$1:$Z$1,0))&amp;"","")="NA","",IFERROR(INDEX(2_plantminer!$A$2:$Z$2000,MATCH($B119,INDEX(2_plantminer!$A$2:$Z$2000,0,MATCH("original.search",2_plantminer!$A$1:$Z$1,0)),0),MATCH("establishment",2_plantminer!$A$1:$Z$1,0))&amp;"","")))</f>
        <v/>
      </c>
      <c r="I119" s="6" t="str">
        <f aca="false">IF($B119="","",IF(IFERROR(INDEX(2_plantminer!$A$2:$Z$2000,MATCH($B119,INDEX(2_plantminer!$A$2:$Z$2000,0,MATCH("original.search",2_plantminer!$A$1:$Z$1,0)),0),MATCH("domain",2_plantminer!$A$1:$Z$1,0))&amp;"","")="NA","",IFERROR(INDEX(2_plantminer!$A$2:$Z$2000,MATCH($B119,INDEX(2_plantminer!$A$2:$Z$2000,0,MATCH("original.search",2_plantminer!$A$1:$Z$1,0)),0),MATCH("domain",2_plantminer!$A$1:$Z$1,0))&amp;"","")))</f>
        <v/>
      </c>
      <c r="J119" s="6" t="str">
        <f aca="false">IF(OR($B119="",$G119=""),"",IF(ISNUMBER(SEARCH("BR-AM",$G119)),"sim","não"))</f>
        <v/>
      </c>
      <c r="K119" s="6" t="str">
        <f aca="false">IF($E119="","",IF($E119=$A119,"não","sim"))</f>
        <v/>
      </c>
      <c r="L119" s="6" t="str">
        <f aca="false">IF($B119="","indeterminada",IF(COUNTIF(2_plantminer!$A$1:$Z$1,"original.search")=0,"falta o resultado do Plantminer",IF(ISNUMBER(SEARCH("not found",$F119)),"não encontrado → Flora e Funga",IF(AND($C119="",$F119=""),"sem resultado do Plantminer (confira se colou)",IF(ISNUMBER(SEARCH("check",$F119)),"ambíguo → Flora e Funga",IF(AND(ISNUMBER(SEARCH("misspelled",$F119)),ISNUMBER(SEARCH("synonym",$F119))),"grafia corrigida e sinônimo substituído",IF(ISNUMBER(SEARCH("misspelled",$F119)),"grafia corrigida",IF(ISNUMBER(SEARCH("synonym",$F119)),"sinônimo substituído",IF(AND($C119&lt;&gt;"",$G119="",COUNTIF($C119,"* *")&gt;0),"sem ocorrência no resultado → Flora e Funga",IF($J119="não","fora do AM → conferir identificação","OK"))))))))))</f>
        <v>sem resultado do Plantminer (confira se colou)</v>
      </c>
      <c r="M119" s="9"/>
      <c r="N119" s="9"/>
      <c r="O119" s="9"/>
      <c r="P119" s="9"/>
      <c r="Q119" s="9"/>
      <c r="R119" s="6" t="str">
        <f aca="false">IF($M119="","",IF(COUNTIF($M$3:$M$242,$M119)&gt;1,"sim","não"))</f>
        <v/>
      </c>
    </row>
    <row r="120" customFormat="false" ht="15" hidden="false" customHeight="false" outlineLevel="0" collapsed="false">
      <c r="A120" s="6" t="str">
        <f aca="false">1_lista!A119</f>
        <v>Icacinaceae</v>
      </c>
      <c r="B120" s="6" t="str">
        <f aca="false">IF(1_lista!G119="","",1_lista!G119)</f>
        <v>Humirianthera rupestris</v>
      </c>
      <c r="C120" s="6" t="str">
        <f aca="false">IF($B120="","",IF(IFERROR(INDEX(2_plantminer!$A$2:$Z$2000,MATCH($B120,INDEX(2_plantminer!$A$2:$Z$2000,0,MATCH("original.search",2_plantminer!$A$1:$Z$1,0)),0),MATCH("search.str",2_plantminer!$A$1:$Z$1,0))&amp;"","")="NA","",IFERROR(INDEX(2_plantminer!$A$2:$Z$2000,MATCH($B120,INDEX(2_plantminer!$A$2:$Z$2000,0,MATCH("original.search",2_plantminer!$A$1:$Z$1,0)),0),MATCH("search.str",2_plantminer!$A$1:$Z$1,0))&amp;"","")))</f>
        <v/>
      </c>
      <c r="D120" s="6" t="str">
        <f aca="false">IF($B120="","",IF(IFERROR(INDEX(2_plantminer!$A$2:$Z$2000,MATCH($B120,INDEX(2_plantminer!$A$2:$Z$2000,0,MATCH("original.search",2_plantminer!$A$1:$Z$1,0)),0),MATCH("scientific.name",2_plantminer!$A$1:$Z$1,0))&amp;"","")="NA","",IFERROR(INDEX(2_plantminer!$A$2:$Z$2000,MATCH($B120,INDEX(2_plantminer!$A$2:$Z$2000,0,MATCH("original.search",2_plantminer!$A$1:$Z$1,0)),0),MATCH("scientific.name",2_plantminer!$A$1:$Z$1,0))&amp;"","")))</f>
        <v/>
      </c>
      <c r="E120" s="6" t="str">
        <f aca="false">IF($B120="","",IF(IFERROR(INDEX(2_plantminer!$A$2:$Z$2000,MATCH($B120,INDEX(2_plantminer!$A$2:$Z$2000,0,MATCH("original.search",2_plantminer!$A$1:$Z$1,0)),0),MATCH("family",2_plantminer!$A$1:$Z$1,0))&amp;"","")="NA","",IFERROR(INDEX(2_plantminer!$A$2:$Z$2000,MATCH($B120,INDEX(2_plantminer!$A$2:$Z$2000,0,MATCH("original.search",2_plantminer!$A$1:$Z$1,0)),0),MATCH("family",2_plantminer!$A$1:$Z$1,0))&amp;"","")))</f>
        <v/>
      </c>
      <c r="F120" s="6" t="str">
        <f aca="false">IF($B120="","",IF(IFERROR(INDEX(2_plantminer!$A$2:$Z$2000,MATCH($B120,INDEX(2_plantminer!$A$2:$Z$2000,0,MATCH("original.search",2_plantminer!$A$1:$Z$1,0)),0),MATCH("notes",2_plantminer!$A$1:$Z$1,0))&amp;"","")="NA","",IFERROR(INDEX(2_plantminer!$A$2:$Z$2000,MATCH($B120,INDEX(2_plantminer!$A$2:$Z$2000,0,MATCH("original.search",2_plantminer!$A$1:$Z$1,0)),0),MATCH("notes",2_plantminer!$A$1:$Z$1,0))&amp;"","")))</f>
        <v/>
      </c>
      <c r="G120" s="6" t="str">
        <f aca="false">IF($B120="","",IF(IFERROR(INDEX(2_plantminer!$A$2:$Z$2000,MATCH($B120,INDEX(2_plantminer!$A$2:$Z$2000,0,MATCH("original.search",2_plantminer!$A$1:$Z$1,0)),0),MATCH("occurrence",2_plantminer!$A$1:$Z$1,0))&amp;"","")="NA","",IFERROR(INDEX(2_plantminer!$A$2:$Z$2000,MATCH($B120,INDEX(2_plantminer!$A$2:$Z$2000,0,MATCH("original.search",2_plantminer!$A$1:$Z$1,0)),0),MATCH("occurrence",2_plantminer!$A$1:$Z$1,0))&amp;"","")))</f>
        <v/>
      </c>
      <c r="H120" s="6" t="str">
        <f aca="false">IF($B120="","",IF(IFERROR(INDEX(2_plantminer!$A$2:$Z$2000,MATCH($B120,INDEX(2_plantminer!$A$2:$Z$2000,0,MATCH("original.search",2_plantminer!$A$1:$Z$1,0)),0),MATCH("establishment",2_plantminer!$A$1:$Z$1,0))&amp;"","")="NA","",IFERROR(INDEX(2_plantminer!$A$2:$Z$2000,MATCH($B120,INDEX(2_plantminer!$A$2:$Z$2000,0,MATCH("original.search",2_plantminer!$A$1:$Z$1,0)),0),MATCH("establishment",2_plantminer!$A$1:$Z$1,0))&amp;"","")))</f>
        <v/>
      </c>
      <c r="I120" s="6" t="str">
        <f aca="false">IF($B120="","",IF(IFERROR(INDEX(2_plantminer!$A$2:$Z$2000,MATCH($B120,INDEX(2_plantminer!$A$2:$Z$2000,0,MATCH("original.search",2_plantminer!$A$1:$Z$1,0)),0),MATCH("domain",2_plantminer!$A$1:$Z$1,0))&amp;"","")="NA","",IFERROR(INDEX(2_plantminer!$A$2:$Z$2000,MATCH($B120,INDEX(2_plantminer!$A$2:$Z$2000,0,MATCH("original.search",2_plantminer!$A$1:$Z$1,0)),0),MATCH("domain",2_plantminer!$A$1:$Z$1,0))&amp;"","")))</f>
        <v/>
      </c>
      <c r="J120" s="6" t="str">
        <f aca="false">IF(OR($B120="",$G120=""),"",IF(ISNUMBER(SEARCH("BR-AM",$G120)),"sim","não"))</f>
        <v/>
      </c>
      <c r="K120" s="6" t="str">
        <f aca="false">IF($E120="","",IF($E120=$A120,"não","sim"))</f>
        <v/>
      </c>
      <c r="L120" s="6" t="str">
        <f aca="false">IF($B120="","indeterminada",IF(COUNTIF(2_plantminer!$A$1:$Z$1,"original.search")=0,"falta o resultado do Plantminer",IF(ISNUMBER(SEARCH("not found",$F120)),"não encontrado → Flora e Funga",IF(AND($C120="",$F120=""),"sem resultado do Plantminer (confira se colou)",IF(ISNUMBER(SEARCH("check",$F120)),"ambíguo → Flora e Funga",IF(AND(ISNUMBER(SEARCH("misspelled",$F120)),ISNUMBER(SEARCH("synonym",$F120))),"grafia corrigida e sinônimo substituído",IF(ISNUMBER(SEARCH("misspelled",$F120)),"grafia corrigida",IF(ISNUMBER(SEARCH("synonym",$F120)),"sinônimo substituído",IF(AND($C120&lt;&gt;"",$G120="",COUNTIF($C120,"* *")&gt;0),"sem ocorrência no resultado → Flora e Funga",IF($J120="não","fora do AM → conferir identificação","OK"))))))))))</f>
        <v>sem resultado do Plantminer (confira se colou)</v>
      </c>
      <c r="M120" s="9"/>
      <c r="N120" s="9"/>
      <c r="O120" s="9"/>
      <c r="P120" s="9"/>
      <c r="Q120" s="9"/>
      <c r="R120" s="6" t="str">
        <f aca="false">IF($M120="","",IF(COUNTIF($M$3:$M$242,$M120)&gt;1,"sim","não"))</f>
        <v/>
      </c>
    </row>
    <row r="121" customFormat="false" ht="15" hidden="false" customHeight="false" outlineLevel="0" collapsed="false">
      <c r="A121" s="6" t="str">
        <f aca="false">1_lista!A120</f>
        <v>Indeterminada</v>
      </c>
      <c r="B121" s="6" t="str">
        <f aca="false">IF(1_lista!G120="","",1_lista!G120)</f>
        <v/>
      </c>
      <c r="C121" s="6" t="str">
        <f aca="false">IF($B121="","",IF(IFERROR(INDEX(2_plantminer!$A$2:$Z$2000,MATCH($B121,INDEX(2_plantminer!$A$2:$Z$2000,0,MATCH("original.search",2_plantminer!$A$1:$Z$1,0)),0),MATCH("search.str",2_plantminer!$A$1:$Z$1,0))&amp;"","")="NA","",IFERROR(INDEX(2_plantminer!$A$2:$Z$2000,MATCH($B121,INDEX(2_plantminer!$A$2:$Z$2000,0,MATCH("original.search",2_plantminer!$A$1:$Z$1,0)),0),MATCH("search.str",2_plantminer!$A$1:$Z$1,0))&amp;"","")))</f>
        <v/>
      </c>
      <c r="D121" s="6" t="str">
        <f aca="false">IF($B121="","",IF(IFERROR(INDEX(2_plantminer!$A$2:$Z$2000,MATCH($B121,INDEX(2_plantminer!$A$2:$Z$2000,0,MATCH("original.search",2_plantminer!$A$1:$Z$1,0)),0),MATCH("scientific.name",2_plantminer!$A$1:$Z$1,0))&amp;"","")="NA","",IFERROR(INDEX(2_plantminer!$A$2:$Z$2000,MATCH($B121,INDEX(2_plantminer!$A$2:$Z$2000,0,MATCH("original.search",2_plantminer!$A$1:$Z$1,0)),0),MATCH("scientific.name",2_plantminer!$A$1:$Z$1,0))&amp;"","")))</f>
        <v/>
      </c>
      <c r="E121" s="6" t="str">
        <f aca="false">IF($B121="","",IF(IFERROR(INDEX(2_plantminer!$A$2:$Z$2000,MATCH($B121,INDEX(2_plantminer!$A$2:$Z$2000,0,MATCH("original.search",2_plantminer!$A$1:$Z$1,0)),0),MATCH("family",2_plantminer!$A$1:$Z$1,0))&amp;"","")="NA","",IFERROR(INDEX(2_plantminer!$A$2:$Z$2000,MATCH($B121,INDEX(2_plantminer!$A$2:$Z$2000,0,MATCH("original.search",2_plantminer!$A$1:$Z$1,0)),0),MATCH("family",2_plantminer!$A$1:$Z$1,0))&amp;"","")))</f>
        <v/>
      </c>
      <c r="F121" s="6" t="str">
        <f aca="false">IF($B121="","",IF(IFERROR(INDEX(2_plantminer!$A$2:$Z$2000,MATCH($B121,INDEX(2_plantminer!$A$2:$Z$2000,0,MATCH("original.search",2_plantminer!$A$1:$Z$1,0)),0),MATCH("notes",2_plantminer!$A$1:$Z$1,0))&amp;"","")="NA","",IFERROR(INDEX(2_plantminer!$A$2:$Z$2000,MATCH($B121,INDEX(2_plantminer!$A$2:$Z$2000,0,MATCH("original.search",2_plantminer!$A$1:$Z$1,0)),0),MATCH("notes",2_plantminer!$A$1:$Z$1,0))&amp;"","")))</f>
        <v/>
      </c>
      <c r="G121" s="6" t="str">
        <f aca="false">IF($B121="","",IF(IFERROR(INDEX(2_plantminer!$A$2:$Z$2000,MATCH($B121,INDEX(2_plantminer!$A$2:$Z$2000,0,MATCH("original.search",2_plantminer!$A$1:$Z$1,0)),0),MATCH("occurrence",2_plantminer!$A$1:$Z$1,0))&amp;"","")="NA","",IFERROR(INDEX(2_plantminer!$A$2:$Z$2000,MATCH($B121,INDEX(2_plantminer!$A$2:$Z$2000,0,MATCH("original.search",2_plantminer!$A$1:$Z$1,0)),0),MATCH("occurrence",2_plantminer!$A$1:$Z$1,0))&amp;"","")))</f>
        <v/>
      </c>
      <c r="H121" s="6" t="str">
        <f aca="false">IF($B121="","",IF(IFERROR(INDEX(2_plantminer!$A$2:$Z$2000,MATCH($B121,INDEX(2_plantminer!$A$2:$Z$2000,0,MATCH("original.search",2_plantminer!$A$1:$Z$1,0)),0),MATCH("establishment",2_plantminer!$A$1:$Z$1,0))&amp;"","")="NA","",IFERROR(INDEX(2_plantminer!$A$2:$Z$2000,MATCH($B121,INDEX(2_plantminer!$A$2:$Z$2000,0,MATCH("original.search",2_plantminer!$A$1:$Z$1,0)),0),MATCH("establishment",2_plantminer!$A$1:$Z$1,0))&amp;"","")))</f>
        <v/>
      </c>
      <c r="I121" s="6" t="str">
        <f aca="false">IF($B121="","",IF(IFERROR(INDEX(2_plantminer!$A$2:$Z$2000,MATCH($B121,INDEX(2_plantminer!$A$2:$Z$2000,0,MATCH("original.search",2_plantminer!$A$1:$Z$1,0)),0),MATCH("domain",2_plantminer!$A$1:$Z$1,0))&amp;"","")="NA","",IFERROR(INDEX(2_plantminer!$A$2:$Z$2000,MATCH($B121,INDEX(2_plantminer!$A$2:$Z$2000,0,MATCH("original.search",2_plantminer!$A$1:$Z$1,0)),0),MATCH("domain",2_plantminer!$A$1:$Z$1,0))&amp;"","")))</f>
        <v/>
      </c>
      <c r="J121" s="6" t="str">
        <f aca="false">IF(OR($B121="",$G121=""),"",IF(ISNUMBER(SEARCH("BR-AM",$G121)),"sim","não"))</f>
        <v/>
      </c>
      <c r="K121" s="6" t="str">
        <f aca="false">IF($E121="","",IF($E121=$A121,"não","sim"))</f>
        <v/>
      </c>
      <c r="L121" s="6" t="str">
        <f aca="false">IF($B121="","indeterminada",IF(COUNTIF(2_plantminer!$A$1:$Z$1,"original.search")=0,"falta o resultado do Plantminer",IF(ISNUMBER(SEARCH("not found",$F121)),"não encontrado → Flora e Funga",IF(AND($C121="",$F121=""),"sem resultado do Plantminer (confira se colou)",IF(ISNUMBER(SEARCH("check",$F121)),"ambíguo → Flora e Funga",IF(AND(ISNUMBER(SEARCH("misspelled",$F121)),ISNUMBER(SEARCH("synonym",$F121))),"grafia corrigida e sinônimo substituído",IF(ISNUMBER(SEARCH("misspelled",$F121)),"grafia corrigida",IF(ISNUMBER(SEARCH("synonym",$F121)),"sinônimo substituído",IF(AND($C121&lt;&gt;"",$G121="",COUNTIF($C121,"* *")&gt;0),"sem ocorrência no resultado → Flora e Funga",IF($J121="não","fora do AM → conferir identificação","OK"))))))))))</f>
        <v>indeterminada</v>
      </c>
      <c r="M121" s="9"/>
      <c r="N121" s="9"/>
      <c r="O121" s="9"/>
      <c r="P121" s="9"/>
      <c r="Q121" s="9"/>
      <c r="R121" s="6" t="str">
        <f aca="false">IF($M121="","",IF(COUNTIF($M$3:$M$242,$M121)&gt;1,"sim","não"))</f>
        <v/>
      </c>
    </row>
    <row r="122" customFormat="false" ht="15" hidden="false" customHeight="false" outlineLevel="0" collapsed="false">
      <c r="A122" s="6" t="str">
        <f aca="false">1_lista!A121</f>
        <v>Lauraceae</v>
      </c>
      <c r="B122" s="6" t="str">
        <f aca="false">IF(1_lista!G121="","",1_lista!G121)</f>
        <v>Aniba canelilla</v>
      </c>
      <c r="C122" s="6" t="str">
        <f aca="false">IF($B122="","",IF(IFERROR(INDEX(2_plantminer!$A$2:$Z$2000,MATCH($B122,INDEX(2_plantminer!$A$2:$Z$2000,0,MATCH("original.search",2_plantminer!$A$1:$Z$1,0)),0),MATCH("search.str",2_plantminer!$A$1:$Z$1,0))&amp;"","")="NA","",IFERROR(INDEX(2_plantminer!$A$2:$Z$2000,MATCH($B122,INDEX(2_plantminer!$A$2:$Z$2000,0,MATCH("original.search",2_plantminer!$A$1:$Z$1,0)),0),MATCH("search.str",2_plantminer!$A$1:$Z$1,0))&amp;"","")))</f>
        <v/>
      </c>
      <c r="D122" s="6" t="str">
        <f aca="false">IF($B122="","",IF(IFERROR(INDEX(2_plantminer!$A$2:$Z$2000,MATCH($B122,INDEX(2_plantminer!$A$2:$Z$2000,0,MATCH("original.search",2_plantminer!$A$1:$Z$1,0)),0),MATCH("scientific.name",2_plantminer!$A$1:$Z$1,0))&amp;"","")="NA","",IFERROR(INDEX(2_plantminer!$A$2:$Z$2000,MATCH($B122,INDEX(2_plantminer!$A$2:$Z$2000,0,MATCH("original.search",2_plantminer!$A$1:$Z$1,0)),0),MATCH("scientific.name",2_plantminer!$A$1:$Z$1,0))&amp;"","")))</f>
        <v/>
      </c>
      <c r="E122" s="6" t="str">
        <f aca="false">IF($B122="","",IF(IFERROR(INDEX(2_plantminer!$A$2:$Z$2000,MATCH($B122,INDEX(2_plantminer!$A$2:$Z$2000,0,MATCH("original.search",2_plantminer!$A$1:$Z$1,0)),0),MATCH("family",2_plantminer!$A$1:$Z$1,0))&amp;"","")="NA","",IFERROR(INDEX(2_plantminer!$A$2:$Z$2000,MATCH($B122,INDEX(2_plantminer!$A$2:$Z$2000,0,MATCH("original.search",2_plantminer!$A$1:$Z$1,0)),0),MATCH("family",2_plantminer!$A$1:$Z$1,0))&amp;"","")))</f>
        <v/>
      </c>
      <c r="F122" s="6" t="str">
        <f aca="false">IF($B122="","",IF(IFERROR(INDEX(2_plantminer!$A$2:$Z$2000,MATCH($B122,INDEX(2_plantminer!$A$2:$Z$2000,0,MATCH("original.search",2_plantminer!$A$1:$Z$1,0)),0),MATCH("notes",2_plantminer!$A$1:$Z$1,0))&amp;"","")="NA","",IFERROR(INDEX(2_plantminer!$A$2:$Z$2000,MATCH($B122,INDEX(2_plantminer!$A$2:$Z$2000,0,MATCH("original.search",2_plantminer!$A$1:$Z$1,0)),0),MATCH("notes",2_plantminer!$A$1:$Z$1,0))&amp;"","")))</f>
        <v/>
      </c>
      <c r="G122" s="6" t="str">
        <f aca="false">IF($B122="","",IF(IFERROR(INDEX(2_plantminer!$A$2:$Z$2000,MATCH($B122,INDEX(2_plantminer!$A$2:$Z$2000,0,MATCH("original.search",2_plantminer!$A$1:$Z$1,0)),0),MATCH("occurrence",2_plantminer!$A$1:$Z$1,0))&amp;"","")="NA","",IFERROR(INDEX(2_plantminer!$A$2:$Z$2000,MATCH($B122,INDEX(2_plantminer!$A$2:$Z$2000,0,MATCH("original.search",2_plantminer!$A$1:$Z$1,0)),0),MATCH("occurrence",2_plantminer!$A$1:$Z$1,0))&amp;"","")))</f>
        <v/>
      </c>
      <c r="H122" s="6" t="str">
        <f aca="false">IF($B122="","",IF(IFERROR(INDEX(2_plantminer!$A$2:$Z$2000,MATCH($B122,INDEX(2_plantminer!$A$2:$Z$2000,0,MATCH("original.search",2_plantminer!$A$1:$Z$1,0)),0),MATCH("establishment",2_plantminer!$A$1:$Z$1,0))&amp;"","")="NA","",IFERROR(INDEX(2_plantminer!$A$2:$Z$2000,MATCH($B122,INDEX(2_plantminer!$A$2:$Z$2000,0,MATCH("original.search",2_plantminer!$A$1:$Z$1,0)),0),MATCH("establishment",2_plantminer!$A$1:$Z$1,0))&amp;"","")))</f>
        <v/>
      </c>
      <c r="I122" s="6" t="str">
        <f aca="false">IF($B122="","",IF(IFERROR(INDEX(2_plantminer!$A$2:$Z$2000,MATCH($B122,INDEX(2_plantminer!$A$2:$Z$2000,0,MATCH("original.search",2_plantminer!$A$1:$Z$1,0)),0),MATCH("domain",2_plantminer!$A$1:$Z$1,0))&amp;"","")="NA","",IFERROR(INDEX(2_plantminer!$A$2:$Z$2000,MATCH($B122,INDEX(2_plantminer!$A$2:$Z$2000,0,MATCH("original.search",2_plantminer!$A$1:$Z$1,0)),0),MATCH("domain",2_plantminer!$A$1:$Z$1,0))&amp;"","")))</f>
        <v/>
      </c>
      <c r="J122" s="6" t="str">
        <f aca="false">IF(OR($B122="",$G122=""),"",IF(ISNUMBER(SEARCH("BR-AM",$G122)),"sim","não"))</f>
        <v/>
      </c>
      <c r="K122" s="6" t="str">
        <f aca="false">IF($E122="","",IF($E122=$A122,"não","sim"))</f>
        <v/>
      </c>
      <c r="L122" s="6" t="str">
        <f aca="false">IF($B122="","indeterminada",IF(COUNTIF(2_plantminer!$A$1:$Z$1,"original.search")=0,"falta o resultado do Plantminer",IF(ISNUMBER(SEARCH("not found",$F122)),"não encontrado → Flora e Funga",IF(AND($C122="",$F122=""),"sem resultado do Plantminer (confira se colou)",IF(ISNUMBER(SEARCH("check",$F122)),"ambíguo → Flora e Funga",IF(AND(ISNUMBER(SEARCH("misspelled",$F122)),ISNUMBER(SEARCH("synonym",$F122))),"grafia corrigida e sinônimo substituído",IF(ISNUMBER(SEARCH("misspelled",$F122)),"grafia corrigida",IF(ISNUMBER(SEARCH("synonym",$F122)),"sinônimo substituído",IF(AND($C122&lt;&gt;"",$G122="",COUNTIF($C122,"* *")&gt;0),"sem ocorrência no resultado → Flora e Funga",IF($J122="não","fora do AM → conferir identificação","OK"))))))))))</f>
        <v>sem resultado do Plantminer (confira se colou)</v>
      </c>
      <c r="M122" s="9"/>
      <c r="N122" s="9"/>
      <c r="O122" s="9"/>
      <c r="P122" s="9"/>
      <c r="Q122" s="9"/>
      <c r="R122" s="6" t="str">
        <f aca="false">IF($M122="","",IF(COUNTIF($M$3:$M$242,$M122)&gt;1,"sim","não"))</f>
        <v/>
      </c>
    </row>
    <row r="123" customFormat="false" ht="15" hidden="false" customHeight="false" outlineLevel="0" collapsed="false">
      <c r="A123" s="6" t="str">
        <f aca="false">1_lista!A122</f>
        <v>Lauraceae</v>
      </c>
      <c r="B123" s="6" t="str">
        <f aca="false">IF(1_lista!G122="","",1_lista!G122)</f>
        <v>Aniba roseaodora</v>
      </c>
      <c r="C123" s="6" t="str">
        <f aca="false">IF($B123="","",IF(IFERROR(INDEX(2_plantminer!$A$2:$Z$2000,MATCH($B123,INDEX(2_plantminer!$A$2:$Z$2000,0,MATCH("original.search",2_plantminer!$A$1:$Z$1,0)),0),MATCH("search.str",2_plantminer!$A$1:$Z$1,0))&amp;"","")="NA","",IFERROR(INDEX(2_plantminer!$A$2:$Z$2000,MATCH($B123,INDEX(2_plantminer!$A$2:$Z$2000,0,MATCH("original.search",2_plantminer!$A$1:$Z$1,0)),0),MATCH("search.str",2_plantminer!$A$1:$Z$1,0))&amp;"","")))</f>
        <v/>
      </c>
      <c r="D123" s="6" t="str">
        <f aca="false">IF($B123="","",IF(IFERROR(INDEX(2_plantminer!$A$2:$Z$2000,MATCH($B123,INDEX(2_plantminer!$A$2:$Z$2000,0,MATCH("original.search",2_plantminer!$A$1:$Z$1,0)),0),MATCH("scientific.name",2_plantminer!$A$1:$Z$1,0))&amp;"","")="NA","",IFERROR(INDEX(2_plantminer!$A$2:$Z$2000,MATCH($B123,INDEX(2_plantminer!$A$2:$Z$2000,0,MATCH("original.search",2_plantminer!$A$1:$Z$1,0)),0),MATCH("scientific.name",2_plantminer!$A$1:$Z$1,0))&amp;"","")))</f>
        <v/>
      </c>
      <c r="E123" s="6" t="str">
        <f aca="false">IF($B123="","",IF(IFERROR(INDEX(2_plantminer!$A$2:$Z$2000,MATCH($B123,INDEX(2_plantminer!$A$2:$Z$2000,0,MATCH("original.search",2_plantminer!$A$1:$Z$1,0)),0),MATCH("family",2_plantminer!$A$1:$Z$1,0))&amp;"","")="NA","",IFERROR(INDEX(2_plantminer!$A$2:$Z$2000,MATCH($B123,INDEX(2_plantminer!$A$2:$Z$2000,0,MATCH("original.search",2_plantminer!$A$1:$Z$1,0)),0),MATCH("family",2_plantminer!$A$1:$Z$1,0))&amp;"","")))</f>
        <v/>
      </c>
      <c r="F123" s="6" t="str">
        <f aca="false">IF($B123="","",IF(IFERROR(INDEX(2_plantminer!$A$2:$Z$2000,MATCH($B123,INDEX(2_plantminer!$A$2:$Z$2000,0,MATCH("original.search",2_plantminer!$A$1:$Z$1,0)),0),MATCH("notes",2_plantminer!$A$1:$Z$1,0))&amp;"","")="NA","",IFERROR(INDEX(2_plantminer!$A$2:$Z$2000,MATCH($B123,INDEX(2_plantminer!$A$2:$Z$2000,0,MATCH("original.search",2_plantminer!$A$1:$Z$1,0)),0),MATCH("notes",2_plantminer!$A$1:$Z$1,0))&amp;"","")))</f>
        <v/>
      </c>
      <c r="G123" s="6" t="str">
        <f aca="false">IF($B123="","",IF(IFERROR(INDEX(2_plantminer!$A$2:$Z$2000,MATCH($B123,INDEX(2_plantminer!$A$2:$Z$2000,0,MATCH("original.search",2_plantminer!$A$1:$Z$1,0)),0),MATCH("occurrence",2_plantminer!$A$1:$Z$1,0))&amp;"","")="NA","",IFERROR(INDEX(2_plantminer!$A$2:$Z$2000,MATCH($B123,INDEX(2_plantminer!$A$2:$Z$2000,0,MATCH("original.search",2_plantminer!$A$1:$Z$1,0)),0),MATCH("occurrence",2_plantminer!$A$1:$Z$1,0))&amp;"","")))</f>
        <v/>
      </c>
      <c r="H123" s="6" t="str">
        <f aca="false">IF($B123="","",IF(IFERROR(INDEX(2_plantminer!$A$2:$Z$2000,MATCH($B123,INDEX(2_plantminer!$A$2:$Z$2000,0,MATCH("original.search",2_plantminer!$A$1:$Z$1,0)),0),MATCH("establishment",2_plantminer!$A$1:$Z$1,0))&amp;"","")="NA","",IFERROR(INDEX(2_plantminer!$A$2:$Z$2000,MATCH($B123,INDEX(2_plantminer!$A$2:$Z$2000,0,MATCH("original.search",2_plantminer!$A$1:$Z$1,0)),0),MATCH("establishment",2_plantminer!$A$1:$Z$1,0))&amp;"","")))</f>
        <v/>
      </c>
      <c r="I123" s="6" t="str">
        <f aca="false">IF($B123="","",IF(IFERROR(INDEX(2_plantminer!$A$2:$Z$2000,MATCH($B123,INDEX(2_plantminer!$A$2:$Z$2000,0,MATCH("original.search",2_plantminer!$A$1:$Z$1,0)),0),MATCH("domain",2_plantminer!$A$1:$Z$1,0))&amp;"","")="NA","",IFERROR(INDEX(2_plantminer!$A$2:$Z$2000,MATCH($B123,INDEX(2_plantminer!$A$2:$Z$2000,0,MATCH("original.search",2_plantminer!$A$1:$Z$1,0)),0),MATCH("domain",2_plantminer!$A$1:$Z$1,0))&amp;"","")))</f>
        <v/>
      </c>
      <c r="J123" s="6" t="str">
        <f aca="false">IF(OR($B123="",$G123=""),"",IF(ISNUMBER(SEARCH("BR-AM",$G123)),"sim","não"))</f>
        <v/>
      </c>
      <c r="K123" s="6" t="str">
        <f aca="false">IF($E123="","",IF($E123=$A123,"não","sim"))</f>
        <v/>
      </c>
      <c r="L123" s="6" t="str">
        <f aca="false">IF($B123="","indeterminada",IF(COUNTIF(2_plantminer!$A$1:$Z$1,"original.search")=0,"falta o resultado do Plantminer",IF(ISNUMBER(SEARCH("not found",$F123)),"não encontrado → Flora e Funga",IF(AND($C123="",$F123=""),"sem resultado do Plantminer (confira se colou)",IF(ISNUMBER(SEARCH("check",$F123)),"ambíguo → Flora e Funga",IF(AND(ISNUMBER(SEARCH("misspelled",$F123)),ISNUMBER(SEARCH("synonym",$F123))),"grafia corrigida e sinônimo substituído",IF(ISNUMBER(SEARCH("misspelled",$F123)),"grafia corrigida",IF(ISNUMBER(SEARCH("synonym",$F123)),"sinônimo substituído",IF(AND($C123&lt;&gt;"",$G123="",COUNTIF($C123,"* *")&gt;0),"sem ocorrência no resultado → Flora e Funga",IF($J123="não","fora do AM → conferir identificação","OK"))))))))))</f>
        <v>sem resultado do Plantminer (confira se colou)</v>
      </c>
      <c r="M123" s="9"/>
      <c r="N123" s="9"/>
      <c r="O123" s="9"/>
      <c r="P123" s="9"/>
      <c r="Q123" s="9"/>
      <c r="R123" s="6" t="str">
        <f aca="false">IF($M123="","",IF(COUNTIF($M$3:$M$242,$M123)&gt;1,"sim","não"))</f>
        <v/>
      </c>
    </row>
    <row r="124" customFormat="false" ht="15" hidden="false" customHeight="false" outlineLevel="0" collapsed="false">
      <c r="A124" s="6" t="str">
        <f aca="false">1_lista!A123</f>
        <v>Lauraceae</v>
      </c>
      <c r="B124" s="6" t="str">
        <f aca="false">IF(1_lista!G123="","",1_lista!G123)</f>
        <v>Licaria cannela</v>
      </c>
      <c r="C124" s="6" t="str">
        <f aca="false">IF($B124="","",IF(IFERROR(INDEX(2_plantminer!$A$2:$Z$2000,MATCH($B124,INDEX(2_plantminer!$A$2:$Z$2000,0,MATCH("original.search",2_plantminer!$A$1:$Z$1,0)),0),MATCH("search.str",2_plantminer!$A$1:$Z$1,0))&amp;"","")="NA","",IFERROR(INDEX(2_plantminer!$A$2:$Z$2000,MATCH($B124,INDEX(2_plantminer!$A$2:$Z$2000,0,MATCH("original.search",2_plantminer!$A$1:$Z$1,0)),0),MATCH("search.str",2_plantminer!$A$1:$Z$1,0))&amp;"","")))</f>
        <v/>
      </c>
      <c r="D124" s="6" t="str">
        <f aca="false">IF($B124="","",IF(IFERROR(INDEX(2_plantminer!$A$2:$Z$2000,MATCH($B124,INDEX(2_plantminer!$A$2:$Z$2000,0,MATCH("original.search",2_plantminer!$A$1:$Z$1,0)),0),MATCH("scientific.name",2_plantminer!$A$1:$Z$1,0))&amp;"","")="NA","",IFERROR(INDEX(2_plantminer!$A$2:$Z$2000,MATCH($B124,INDEX(2_plantminer!$A$2:$Z$2000,0,MATCH("original.search",2_plantminer!$A$1:$Z$1,0)),0),MATCH("scientific.name",2_plantminer!$A$1:$Z$1,0))&amp;"","")))</f>
        <v/>
      </c>
      <c r="E124" s="6" t="str">
        <f aca="false">IF($B124="","",IF(IFERROR(INDEX(2_plantminer!$A$2:$Z$2000,MATCH($B124,INDEX(2_plantminer!$A$2:$Z$2000,0,MATCH("original.search",2_plantminer!$A$1:$Z$1,0)),0),MATCH("family",2_plantminer!$A$1:$Z$1,0))&amp;"","")="NA","",IFERROR(INDEX(2_plantminer!$A$2:$Z$2000,MATCH($B124,INDEX(2_plantminer!$A$2:$Z$2000,0,MATCH("original.search",2_plantminer!$A$1:$Z$1,0)),0),MATCH("family",2_plantminer!$A$1:$Z$1,0))&amp;"","")))</f>
        <v/>
      </c>
      <c r="F124" s="6" t="str">
        <f aca="false">IF($B124="","",IF(IFERROR(INDEX(2_plantminer!$A$2:$Z$2000,MATCH($B124,INDEX(2_plantminer!$A$2:$Z$2000,0,MATCH("original.search",2_plantminer!$A$1:$Z$1,0)),0),MATCH("notes",2_plantminer!$A$1:$Z$1,0))&amp;"","")="NA","",IFERROR(INDEX(2_plantminer!$A$2:$Z$2000,MATCH($B124,INDEX(2_plantminer!$A$2:$Z$2000,0,MATCH("original.search",2_plantminer!$A$1:$Z$1,0)),0),MATCH("notes",2_plantminer!$A$1:$Z$1,0))&amp;"","")))</f>
        <v/>
      </c>
      <c r="G124" s="6" t="str">
        <f aca="false">IF($B124="","",IF(IFERROR(INDEX(2_plantminer!$A$2:$Z$2000,MATCH($B124,INDEX(2_plantminer!$A$2:$Z$2000,0,MATCH("original.search",2_plantminer!$A$1:$Z$1,0)),0),MATCH("occurrence",2_plantminer!$A$1:$Z$1,0))&amp;"","")="NA","",IFERROR(INDEX(2_plantminer!$A$2:$Z$2000,MATCH($B124,INDEX(2_plantminer!$A$2:$Z$2000,0,MATCH("original.search",2_plantminer!$A$1:$Z$1,0)),0),MATCH("occurrence",2_plantminer!$A$1:$Z$1,0))&amp;"","")))</f>
        <v/>
      </c>
      <c r="H124" s="6" t="str">
        <f aca="false">IF($B124="","",IF(IFERROR(INDEX(2_plantminer!$A$2:$Z$2000,MATCH($B124,INDEX(2_plantminer!$A$2:$Z$2000,0,MATCH("original.search",2_plantminer!$A$1:$Z$1,0)),0),MATCH("establishment",2_plantminer!$A$1:$Z$1,0))&amp;"","")="NA","",IFERROR(INDEX(2_plantminer!$A$2:$Z$2000,MATCH($B124,INDEX(2_plantminer!$A$2:$Z$2000,0,MATCH("original.search",2_plantminer!$A$1:$Z$1,0)),0),MATCH("establishment",2_plantminer!$A$1:$Z$1,0))&amp;"","")))</f>
        <v/>
      </c>
      <c r="I124" s="6" t="str">
        <f aca="false">IF($B124="","",IF(IFERROR(INDEX(2_plantminer!$A$2:$Z$2000,MATCH($B124,INDEX(2_plantminer!$A$2:$Z$2000,0,MATCH("original.search",2_plantminer!$A$1:$Z$1,0)),0),MATCH("domain",2_plantminer!$A$1:$Z$1,0))&amp;"","")="NA","",IFERROR(INDEX(2_plantminer!$A$2:$Z$2000,MATCH($B124,INDEX(2_plantminer!$A$2:$Z$2000,0,MATCH("original.search",2_plantminer!$A$1:$Z$1,0)),0),MATCH("domain",2_plantminer!$A$1:$Z$1,0))&amp;"","")))</f>
        <v/>
      </c>
      <c r="J124" s="6" t="str">
        <f aca="false">IF(OR($B124="",$G124=""),"",IF(ISNUMBER(SEARCH("BR-AM",$G124)),"sim","não"))</f>
        <v/>
      </c>
      <c r="K124" s="6" t="str">
        <f aca="false">IF($E124="","",IF($E124=$A124,"não","sim"))</f>
        <v/>
      </c>
      <c r="L124" s="6" t="str">
        <f aca="false">IF($B124="","indeterminada",IF(COUNTIF(2_plantminer!$A$1:$Z$1,"original.search")=0,"falta o resultado do Plantminer",IF(ISNUMBER(SEARCH("not found",$F124)),"não encontrado → Flora e Funga",IF(AND($C124="",$F124=""),"sem resultado do Plantminer (confira se colou)",IF(ISNUMBER(SEARCH("check",$F124)),"ambíguo → Flora e Funga",IF(AND(ISNUMBER(SEARCH("misspelled",$F124)),ISNUMBER(SEARCH("synonym",$F124))),"grafia corrigida e sinônimo substituído",IF(ISNUMBER(SEARCH("misspelled",$F124)),"grafia corrigida",IF(ISNUMBER(SEARCH("synonym",$F124)),"sinônimo substituído",IF(AND($C124&lt;&gt;"",$G124="",COUNTIF($C124,"* *")&gt;0),"sem ocorrência no resultado → Flora e Funga",IF($J124="não","fora do AM → conferir identificação","OK"))))))))))</f>
        <v>sem resultado do Plantminer (confira se colou)</v>
      </c>
      <c r="M124" s="9"/>
      <c r="N124" s="9"/>
      <c r="O124" s="9"/>
      <c r="P124" s="9"/>
      <c r="Q124" s="9"/>
      <c r="R124" s="6" t="str">
        <f aca="false">IF($M124="","",IF(COUNTIF($M$3:$M$242,$M124)&gt;1,"sim","não"))</f>
        <v/>
      </c>
    </row>
    <row r="125" customFormat="false" ht="15" hidden="false" customHeight="false" outlineLevel="0" collapsed="false">
      <c r="A125" s="6" t="str">
        <f aca="false">1_lista!A124</f>
        <v>Lauraceae</v>
      </c>
      <c r="B125" s="6" t="str">
        <f aca="false">IF(1_lista!G124="","",1_lista!G124)</f>
        <v>Licaria guianensis</v>
      </c>
      <c r="C125" s="6" t="str">
        <f aca="false">IF($B125="","",IF(IFERROR(INDEX(2_plantminer!$A$2:$Z$2000,MATCH($B125,INDEX(2_plantminer!$A$2:$Z$2000,0,MATCH("original.search",2_plantminer!$A$1:$Z$1,0)),0),MATCH("search.str",2_plantminer!$A$1:$Z$1,0))&amp;"","")="NA","",IFERROR(INDEX(2_plantminer!$A$2:$Z$2000,MATCH($B125,INDEX(2_plantminer!$A$2:$Z$2000,0,MATCH("original.search",2_plantminer!$A$1:$Z$1,0)),0),MATCH("search.str",2_plantminer!$A$1:$Z$1,0))&amp;"","")))</f>
        <v/>
      </c>
      <c r="D125" s="6" t="str">
        <f aca="false">IF($B125="","",IF(IFERROR(INDEX(2_plantminer!$A$2:$Z$2000,MATCH($B125,INDEX(2_plantminer!$A$2:$Z$2000,0,MATCH("original.search",2_plantminer!$A$1:$Z$1,0)),0),MATCH("scientific.name",2_plantminer!$A$1:$Z$1,0))&amp;"","")="NA","",IFERROR(INDEX(2_plantminer!$A$2:$Z$2000,MATCH($B125,INDEX(2_plantminer!$A$2:$Z$2000,0,MATCH("original.search",2_plantminer!$A$1:$Z$1,0)),0),MATCH("scientific.name",2_plantminer!$A$1:$Z$1,0))&amp;"","")))</f>
        <v/>
      </c>
      <c r="E125" s="6" t="str">
        <f aca="false">IF($B125="","",IF(IFERROR(INDEX(2_plantminer!$A$2:$Z$2000,MATCH($B125,INDEX(2_plantminer!$A$2:$Z$2000,0,MATCH("original.search",2_plantminer!$A$1:$Z$1,0)),0),MATCH("family",2_plantminer!$A$1:$Z$1,0))&amp;"","")="NA","",IFERROR(INDEX(2_plantminer!$A$2:$Z$2000,MATCH($B125,INDEX(2_plantminer!$A$2:$Z$2000,0,MATCH("original.search",2_plantminer!$A$1:$Z$1,0)),0),MATCH("family",2_plantminer!$A$1:$Z$1,0))&amp;"","")))</f>
        <v/>
      </c>
      <c r="F125" s="6" t="str">
        <f aca="false">IF($B125="","",IF(IFERROR(INDEX(2_plantminer!$A$2:$Z$2000,MATCH($B125,INDEX(2_plantminer!$A$2:$Z$2000,0,MATCH("original.search",2_plantminer!$A$1:$Z$1,0)),0),MATCH("notes",2_plantminer!$A$1:$Z$1,0))&amp;"","")="NA","",IFERROR(INDEX(2_plantminer!$A$2:$Z$2000,MATCH($B125,INDEX(2_plantminer!$A$2:$Z$2000,0,MATCH("original.search",2_plantminer!$A$1:$Z$1,0)),0),MATCH("notes",2_plantminer!$A$1:$Z$1,0))&amp;"","")))</f>
        <v/>
      </c>
      <c r="G125" s="6" t="str">
        <f aca="false">IF($B125="","",IF(IFERROR(INDEX(2_plantminer!$A$2:$Z$2000,MATCH($B125,INDEX(2_plantminer!$A$2:$Z$2000,0,MATCH("original.search",2_plantminer!$A$1:$Z$1,0)),0),MATCH("occurrence",2_plantminer!$A$1:$Z$1,0))&amp;"","")="NA","",IFERROR(INDEX(2_plantminer!$A$2:$Z$2000,MATCH($B125,INDEX(2_plantminer!$A$2:$Z$2000,0,MATCH("original.search",2_plantminer!$A$1:$Z$1,0)),0),MATCH("occurrence",2_plantminer!$A$1:$Z$1,0))&amp;"","")))</f>
        <v/>
      </c>
      <c r="H125" s="6" t="str">
        <f aca="false">IF($B125="","",IF(IFERROR(INDEX(2_plantminer!$A$2:$Z$2000,MATCH($B125,INDEX(2_plantminer!$A$2:$Z$2000,0,MATCH("original.search",2_plantminer!$A$1:$Z$1,0)),0),MATCH("establishment",2_plantminer!$A$1:$Z$1,0))&amp;"","")="NA","",IFERROR(INDEX(2_plantminer!$A$2:$Z$2000,MATCH($B125,INDEX(2_plantminer!$A$2:$Z$2000,0,MATCH("original.search",2_plantminer!$A$1:$Z$1,0)),0),MATCH("establishment",2_plantminer!$A$1:$Z$1,0))&amp;"","")))</f>
        <v/>
      </c>
      <c r="I125" s="6" t="str">
        <f aca="false">IF($B125="","",IF(IFERROR(INDEX(2_plantminer!$A$2:$Z$2000,MATCH($B125,INDEX(2_plantminer!$A$2:$Z$2000,0,MATCH("original.search",2_plantminer!$A$1:$Z$1,0)),0),MATCH("domain",2_plantminer!$A$1:$Z$1,0))&amp;"","")="NA","",IFERROR(INDEX(2_plantminer!$A$2:$Z$2000,MATCH($B125,INDEX(2_plantminer!$A$2:$Z$2000,0,MATCH("original.search",2_plantminer!$A$1:$Z$1,0)),0),MATCH("domain",2_plantminer!$A$1:$Z$1,0))&amp;"","")))</f>
        <v/>
      </c>
      <c r="J125" s="6" t="str">
        <f aca="false">IF(OR($B125="",$G125=""),"",IF(ISNUMBER(SEARCH("BR-AM",$G125)),"sim","não"))</f>
        <v/>
      </c>
      <c r="K125" s="6" t="str">
        <f aca="false">IF($E125="","",IF($E125=$A125,"não","sim"))</f>
        <v/>
      </c>
      <c r="L125" s="6" t="str">
        <f aca="false">IF($B125="","indeterminada",IF(COUNTIF(2_plantminer!$A$1:$Z$1,"original.search")=0,"falta o resultado do Plantminer",IF(ISNUMBER(SEARCH("not found",$F125)),"não encontrado → Flora e Funga",IF(AND($C125="",$F125=""),"sem resultado do Plantminer (confira se colou)",IF(ISNUMBER(SEARCH("check",$F125)),"ambíguo → Flora e Funga",IF(AND(ISNUMBER(SEARCH("misspelled",$F125)),ISNUMBER(SEARCH("synonym",$F125))),"grafia corrigida e sinônimo substituído",IF(ISNUMBER(SEARCH("misspelled",$F125)),"grafia corrigida",IF(ISNUMBER(SEARCH("synonym",$F125)),"sinônimo substituído",IF(AND($C125&lt;&gt;"",$G125="",COUNTIF($C125,"* *")&gt;0),"sem ocorrência no resultado → Flora e Funga",IF($J125="não","fora do AM → conferir identificação","OK"))))))))))</f>
        <v>sem resultado do Plantminer (confira se colou)</v>
      </c>
      <c r="M125" s="9"/>
      <c r="N125" s="9"/>
      <c r="O125" s="9"/>
      <c r="P125" s="9"/>
      <c r="Q125" s="9"/>
      <c r="R125" s="6" t="str">
        <f aca="false">IF($M125="","",IF(COUNTIF($M$3:$M$242,$M125)&gt;1,"sim","não"))</f>
        <v/>
      </c>
    </row>
    <row r="126" customFormat="false" ht="15" hidden="false" customHeight="false" outlineLevel="0" collapsed="false">
      <c r="A126" s="6" t="str">
        <f aca="false">1_lista!A125</f>
        <v>Lauraceae</v>
      </c>
      <c r="B126" s="6" t="str">
        <f aca="false">IF(1_lista!G125="","",1_lista!G125)</f>
        <v>Mezilaurus duckei</v>
      </c>
      <c r="C126" s="6" t="str">
        <f aca="false">IF($B126="","",IF(IFERROR(INDEX(2_plantminer!$A$2:$Z$2000,MATCH($B126,INDEX(2_plantminer!$A$2:$Z$2000,0,MATCH("original.search",2_plantminer!$A$1:$Z$1,0)),0),MATCH("search.str",2_plantminer!$A$1:$Z$1,0))&amp;"","")="NA","",IFERROR(INDEX(2_plantminer!$A$2:$Z$2000,MATCH($B126,INDEX(2_plantminer!$A$2:$Z$2000,0,MATCH("original.search",2_plantminer!$A$1:$Z$1,0)),0),MATCH("search.str",2_plantminer!$A$1:$Z$1,0))&amp;"","")))</f>
        <v/>
      </c>
      <c r="D126" s="6" t="str">
        <f aca="false">IF($B126="","",IF(IFERROR(INDEX(2_plantminer!$A$2:$Z$2000,MATCH($B126,INDEX(2_plantminer!$A$2:$Z$2000,0,MATCH("original.search",2_plantminer!$A$1:$Z$1,0)),0),MATCH("scientific.name",2_plantminer!$A$1:$Z$1,0))&amp;"","")="NA","",IFERROR(INDEX(2_plantminer!$A$2:$Z$2000,MATCH($B126,INDEX(2_plantminer!$A$2:$Z$2000,0,MATCH("original.search",2_plantminer!$A$1:$Z$1,0)),0),MATCH("scientific.name",2_plantminer!$A$1:$Z$1,0))&amp;"","")))</f>
        <v/>
      </c>
      <c r="E126" s="6" t="str">
        <f aca="false">IF($B126="","",IF(IFERROR(INDEX(2_plantminer!$A$2:$Z$2000,MATCH($B126,INDEX(2_plantminer!$A$2:$Z$2000,0,MATCH("original.search",2_plantminer!$A$1:$Z$1,0)),0),MATCH("family",2_plantminer!$A$1:$Z$1,0))&amp;"","")="NA","",IFERROR(INDEX(2_plantminer!$A$2:$Z$2000,MATCH($B126,INDEX(2_plantminer!$A$2:$Z$2000,0,MATCH("original.search",2_plantminer!$A$1:$Z$1,0)),0),MATCH("family",2_plantminer!$A$1:$Z$1,0))&amp;"","")))</f>
        <v/>
      </c>
      <c r="F126" s="6" t="str">
        <f aca="false">IF($B126="","",IF(IFERROR(INDEX(2_plantminer!$A$2:$Z$2000,MATCH($B126,INDEX(2_plantminer!$A$2:$Z$2000,0,MATCH("original.search",2_plantminer!$A$1:$Z$1,0)),0),MATCH("notes",2_plantminer!$A$1:$Z$1,0))&amp;"","")="NA","",IFERROR(INDEX(2_plantminer!$A$2:$Z$2000,MATCH($B126,INDEX(2_plantminer!$A$2:$Z$2000,0,MATCH("original.search",2_plantminer!$A$1:$Z$1,0)),0),MATCH("notes",2_plantminer!$A$1:$Z$1,0))&amp;"","")))</f>
        <v/>
      </c>
      <c r="G126" s="6" t="str">
        <f aca="false">IF($B126="","",IF(IFERROR(INDEX(2_plantminer!$A$2:$Z$2000,MATCH($B126,INDEX(2_plantminer!$A$2:$Z$2000,0,MATCH("original.search",2_plantminer!$A$1:$Z$1,0)),0),MATCH("occurrence",2_plantminer!$A$1:$Z$1,0))&amp;"","")="NA","",IFERROR(INDEX(2_plantminer!$A$2:$Z$2000,MATCH($B126,INDEX(2_plantminer!$A$2:$Z$2000,0,MATCH("original.search",2_plantminer!$A$1:$Z$1,0)),0),MATCH("occurrence",2_plantminer!$A$1:$Z$1,0))&amp;"","")))</f>
        <v/>
      </c>
      <c r="H126" s="6" t="str">
        <f aca="false">IF($B126="","",IF(IFERROR(INDEX(2_plantminer!$A$2:$Z$2000,MATCH($B126,INDEX(2_plantminer!$A$2:$Z$2000,0,MATCH("original.search",2_plantminer!$A$1:$Z$1,0)),0),MATCH("establishment",2_plantminer!$A$1:$Z$1,0))&amp;"","")="NA","",IFERROR(INDEX(2_plantminer!$A$2:$Z$2000,MATCH($B126,INDEX(2_plantminer!$A$2:$Z$2000,0,MATCH("original.search",2_plantminer!$A$1:$Z$1,0)),0),MATCH("establishment",2_plantminer!$A$1:$Z$1,0))&amp;"","")))</f>
        <v/>
      </c>
      <c r="I126" s="6" t="str">
        <f aca="false">IF($B126="","",IF(IFERROR(INDEX(2_plantminer!$A$2:$Z$2000,MATCH($B126,INDEX(2_plantminer!$A$2:$Z$2000,0,MATCH("original.search",2_plantminer!$A$1:$Z$1,0)),0),MATCH("domain",2_plantminer!$A$1:$Z$1,0))&amp;"","")="NA","",IFERROR(INDEX(2_plantminer!$A$2:$Z$2000,MATCH($B126,INDEX(2_plantminer!$A$2:$Z$2000,0,MATCH("original.search",2_plantminer!$A$1:$Z$1,0)),0),MATCH("domain",2_plantminer!$A$1:$Z$1,0))&amp;"","")))</f>
        <v/>
      </c>
      <c r="J126" s="6" t="str">
        <f aca="false">IF(OR($B126="",$G126=""),"",IF(ISNUMBER(SEARCH("BR-AM",$G126)),"sim","não"))</f>
        <v/>
      </c>
      <c r="K126" s="6" t="str">
        <f aca="false">IF($E126="","",IF($E126=$A126,"não","sim"))</f>
        <v/>
      </c>
      <c r="L126" s="6" t="str">
        <f aca="false">IF($B126="","indeterminada",IF(COUNTIF(2_plantminer!$A$1:$Z$1,"original.search")=0,"falta o resultado do Plantminer",IF(ISNUMBER(SEARCH("not found",$F126)),"não encontrado → Flora e Funga",IF(AND($C126="",$F126=""),"sem resultado do Plantminer (confira se colou)",IF(ISNUMBER(SEARCH("check",$F126)),"ambíguo → Flora e Funga",IF(AND(ISNUMBER(SEARCH("misspelled",$F126)),ISNUMBER(SEARCH("synonym",$F126))),"grafia corrigida e sinônimo substituído",IF(ISNUMBER(SEARCH("misspelled",$F126)),"grafia corrigida",IF(ISNUMBER(SEARCH("synonym",$F126)),"sinônimo substituído",IF(AND($C126&lt;&gt;"",$G126="",COUNTIF($C126,"* *")&gt;0),"sem ocorrência no resultado → Flora e Funga",IF($J126="não","fora do AM → conferir identificação","OK"))))))))))</f>
        <v>sem resultado do Plantminer (confira se colou)</v>
      </c>
      <c r="M126" s="9"/>
      <c r="N126" s="9"/>
      <c r="O126" s="9"/>
      <c r="P126" s="9"/>
      <c r="Q126" s="9"/>
      <c r="R126" s="6" t="str">
        <f aca="false">IF($M126="","",IF(COUNTIF($M$3:$M$242,$M126)&gt;1,"sim","não"))</f>
        <v/>
      </c>
    </row>
    <row r="127" customFormat="false" ht="15" hidden="false" customHeight="false" outlineLevel="0" collapsed="false">
      <c r="A127" s="6" t="str">
        <f aca="false">1_lista!A126</f>
        <v>Lauraceae</v>
      </c>
      <c r="B127" s="6" t="str">
        <f aca="false">IF(1_lista!G126="","",1_lista!G126)</f>
        <v>Mezilaurus itauba</v>
      </c>
      <c r="C127" s="6" t="str">
        <f aca="false">IF($B127="","",IF(IFERROR(INDEX(2_plantminer!$A$2:$Z$2000,MATCH($B127,INDEX(2_plantminer!$A$2:$Z$2000,0,MATCH("original.search",2_plantminer!$A$1:$Z$1,0)),0),MATCH("search.str",2_plantminer!$A$1:$Z$1,0))&amp;"","")="NA","",IFERROR(INDEX(2_plantminer!$A$2:$Z$2000,MATCH($B127,INDEX(2_plantminer!$A$2:$Z$2000,0,MATCH("original.search",2_plantminer!$A$1:$Z$1,0)),0),MATCH("search.str",2_plantminer!$A$1:$Z$1,0))&amp;"","")))</f>
        <v/>
      </c>
      <c r="D127" s="6" t="str">
        <f aca="false">IF($B127="","",IF(IFERROR(INDEX(2_plantminer!$A$2:$Z$2000,MATCH($B127,INDEX(2_plantminer!$A$2:$Z$2000,0,MATCH("original.search",2_plantminer!$A$1:$Z$1,0)),0),MATCH("scientific.name",2_plantminer!$A$1:$Z$1,0))&amp;"","")="NA","",IFERROR(INDEX(2_plantminer!$A$2:$Z$2000,MATCH($B127,INDEX(2_plantminer!$A$2:$Z$2000,0,MATCH("original.search",2_plantminer!$A$1:$Z$1,0)),0),MATCH("scientific.name",2_plantminer!$A$1:$Z$1,0))&amp;"","")))</f>
        <v/>
      </c>
      <c r="E127" s="6" t="str">
        <f aca="false">IF($B127="","",IF(IFERROR(INDEX(2_plantminer!$A$2:$Z$2000,MATCH($B127,INDEX(2_plantminer!$A$2:$Z$2000,0,MATCH("original.search",2_plantminer!$A$1:$Z$1,0)),0),MATCH("family",2_plantminer!$A$1:$Z$1,0))&amp;"","")="NA","",IFERROR(INDEX(2_plantminer!$A$2:$Z$2000,MATCH($B127,INDEX(2_plantminer!$A$2:$Z$2000,0,MATCH("original.search",2_plantminer!$A$1:$Z$1,0)),0),MATCH("family",2_plantminer!$A$1:$Z$1,0))&amp;"","")))</f>
        <v/>
      </c>
      <c r="F127" s="6" t="str">
        <f aca="false">IF($B127="","",IF(IFERROR(INDEX(2_plantminer!$A$2:$Z$2000,MATCH($B127,INDEX(2_plantminer!$A$2:$Z$2000,0,MATCH("original.search",2_plantminer!$A$1:$Z$1,0)),0),MATCH("notes",2_plantminer!$A$1:$Z$1,0))&amp;"","")="NA","",IFERROR(INDEX(2_plantminer!$A$2:$Z$2000,MATCH($B127,INDEX(2_plantminer!$A$2:$Z$2000,0,MATCH("original.search",2_plantminer!$A$1:$Z$1,0)),0),MATCH("notes",2_plantminer!$A$1:$Z$1,0))&amp;"","")))</f>
        <v/>
      </c>
      <c r="G127" s="6" t="str">
        <f aca="false">IF($B127="","",IF(IFERROR(INDEX(2_plantminer!$A$2:$Z$2000,MATCH($B127,INDEX(2_plantminer!$A$2:$Z$2000,0,MATCH("original.search",2_plantminer!$A$1:$Z$1,0)),0),MATCH("occurrence",2_plantminer!$A$1:$Z$1,0))&amp;"","")="NA","",IFERROR(INDEX(2_plantminer!$A$2:$Z$2000,MATCH($B127,INDEX(2_plantminer!$A$2:$Z$2000,0,MATCH("original.search",2_plantminer!$A$1:$Z$1,0)),0),MATCH("occurrence",2_plantminer!$A$1:$Z$1,0))&amp;"","")))</f>
        <v/>
      </c>
      <c r="H127" s="6" t="str">
        <f aca="false">IF($B127="","",IF(IFERROR(INDEX(2_plantminer!$A$2:$Z$2000,MATCH($B127,INDEX(2_plantminer!$A$2:$Z$2000,0,MATCH("original.search",2_plantminer!$A$1:$Z$1,0)),0),MATCH("establishment",2_plantminer!$A$1:$Z$1,0))&amp;"","")="NA","",IFERROR(INDEX(2_plantminer!$A$2:$Z$2000,MATCH($B127,INDEX(2_plantminer!$A$2:$Z$2000,0,MATCH("original.search",2_plantminer!$A$1:$Z$1,0)),0),MATCH("establishment",2_plantminer!$A$1:$Z$1,0))&amp;"","")))</f>
        <v/>
      </c>
      <c r="I127" s="6" t="str">
        <f aca="false">IF($B127="","",IF(IFERROR(INDEX(2_plantminer!$A$2:$Z$2000,MATCH($B127,INDEX(2_plantminer!$A$2:$Z$2000,0,MATCH("original.search",2_plantminer!$A$1:$Z$1,0)),0),MATCH("domain",2_plantminer!$A$1:$Z$1,0))&amp;"","")="NA","",IFERROR(INDEX(2_plantminer!$A$2:$Z$2000,MATCH($B127,INDEX(2_plantminer!$A$2:$Z$2000,0,MATCH("original.search",2_plantminer!$A$1:$Z$1,0)),0),MATCH("domain",2_plantminer!$A$1:$Z$1,0))&amp;"","")))</f>
        <v/>
      </c>
      <c r="J127" s="6" t="str">
        <f aca="false">IF(OR($B127="",$G127=""),"",IF(ISNUMBER(SEARCH("BR-AM",$G127)),"sim","não"))</f>
        <v/>
      </c>
      <c r="K127" s="6" t="str">
        <f aca="false">IF($E127="","",IF($E127=$A127,"não","sim"))</f>
        <v/>
      </c>
      <c r="L127" s="6" t="str">
        <f aca="false">IF($B127="","indeterminada",IF(COUNTIF(2_plantminer!$A$1:$Z$1,"original.search")=0,"falta o resultado do Plantminer",IF(ISNUMBER(SEARCH("not found",$F127)),"não encontrado → Flora e Funga",IF(AND($C127="",$F127=""),"sem resultado do Plantminer (confira se colou)",IF(ISNUMBER(SEARCH("check",$F127)),"ambíguo → Flora e Funga",IF(AND(ISNUMBER(SEARCH("misspelled",$F127)),ISNUMBER(SEARCH("synonym",$F127))),"grafia corrigida e sinônimo substituído",IF(ISNUMBER(SEARCH("misspelled",$F127)),"grafia corrigida",IF(ISNUMBER(SEARCH("synonym",$F127)),"sinônimo substituído",IF(AND($C127&lt;&gt;"",$G127="",COUNTIF($C127,"* *")&gt;0),"sem ocorrência no resultado → Flora e Funga",IF($J127="não","fora do AM → conferir identificação","OK"))))))))))</f>
        <v>sem resultado do Plantminer (confira se colou)</v>
      </c>
      <c r="M127" s="9"/>
      <c r="N127" s="9"/>
      <c r="O127" s="9"/>
      <c r="P127" s="9"/>
      <c r="Q127" s="9"/>
      <c r="R127" s="6" t="str">
        <f aca="false">IF($M127="","",IF(COUNTIF($M$3:$M$242,$M127)&gt;1,"sim","não"))</f>
        <v/>
      </c>
    </row>
    <row r="128" customFormat="false" ht="15" hidden="false" customHeight="false" outlineLevel="0" collapsed="false">
      <c r="A128" s="6" t="str">
        <f aca="false">1_lista!A127</f>
        <v>Lauraceae</v>
      </c>
      <c r="B128" s="6" t="str">
        <f aca="false">IF(1_lista!G127="","",1_lista!G127)</f>
        <v>Ocotea cinerea</v>
      </c>
      <c r="C128" s="6" t="str">
        <f aca="false">IF($B128="","",IF(IFERROR(INDEX(2_plantminer!$A$2:$Z$2000,MATCH($B128,INDEX(2_plantminer!$A$2:$Z$2000,0,MATCH("original.search",2_plantminer!$A$1:$Z$1,0)),0),MATCH("search.str",2_plantminer!$A$1:$Z$1,0))&amp;"","")="NA","",IFERROR(INDEX(2_plantminer!$A$2:$Z$2000,MATCH($B128,INDEX(2_plantminer!$A$2:$Z$2000,0,MATCH("original.search",2_plantminer!$A$1:$Z$1,0)),0),MATCH("search.str",2_plantminer!$A$1:$Z$1,0))&amp;"","")))</f>
        <v/>
      </c>
      <c r="D128" s="6" t="str">
        <f aca="false">IF($B128="","",IF(IFERROR(INDEX(2_plantminer!$A$2:$Z$2000,MATCH($B128,INDEX(2_plantminer!$A$2:$Z$2000,0,MATCH("original.search",2_plantminer!$A$1:$Z$1,0)),0),MATCH("scientific.name",2_plantminer!$A$1:$Z$1,0))&amp;"","")="NA","",IFERROR(INDEX(2_plantminer!$A$2:$Z$2000,MATCH($B128,INDEX(2_plantminer!$A$2:$Z$2000,0,MATCH("original.search",2_plantminer!$A$1:$Z$1,0)),0),MATCH("scientific.name",2_plantminer!$A$1:$Z$1,0))&amp;"","")))</f>
        <v/>
      </c>
      <c r="E128" s="6" t="str">
        <f aca="false">IF($B128="","",IF(IFERROR(INDEX(2_plantminer!$A$2:$Z$2000,MATCH($B128,INDEX(2_plantminer!$A$2:$Z$2000,0,MATCH("original.search",2_plantminer!$A$1:$Z$1,0)),0),MATCH("family",2_plantminer!$A$1:$Z$1,0))&amp;"","")="NA","",IFERROR(INDEX(2_plantminer!$A$2:$Z$2000,MATCH($B128,INDEX(2_plantminer!$A$2:$Z$2000,0,MATCH("original.search",2_plantminer!$A$1:$Z$1,0)),0),MATCH("family",2_plantminer!$A$1:$Z$1,0))&amp;"","")))</f>
        <v/>
      </c>
      <c r="F128" s="6" t="str">
        <f aca="false">IF($B128="","",IF(IFERROR(INDEX(2_plantminer!$A$2:$Z$2000,MATCH($B128,INDEX(2_plantminer!$A$2:$Z$2000,0,MATCH("original.search",2_plantminer!$A$1:$Z$1,0)),0),MATCH("notes",2_plantminer!$A$1:$Z$1,0))&amp;"","")="NA","",IFERROR(INDEX(2_plantminer!$A$2:$Z$2000,MATCH($B128,INDEX(2_plantminer!$A$2:$Z$2000,0,MATCH("original.search",2_plantminer!$A$1:$Z$1,0)),0),MATCH("notes",2_plantminer!$A$1:$Z$1,0))&amp;"","")))</f>
        <v/>
      </c>
      <c r="G128" s="6" t="str">
        <f aca="false">IF($B128="","",IF(IFERROR(INDEX(2_plantminer!$A$2:$Z$2000,MATCH($B128,INDEX(2_plantminer!$A$2:$Z$2000,0,MATCH("original.search",2_plantminer!$A$1:$Z$1,0)),0),MATCH("occurrence",2_plantminer!$A$1:$Z$1,0))&amp;"","")="NA","",IFERROR(INDEX(2_plantminer!$A$2:$Z$2000,MATCH($B128,INDEX(2_plantminer!$A$2:$Z$2000,0,MATCH("original.search",2_plantminer!$A$1:$Z$1,0)),0),MATCH("occurrence",2_plantminer!$A$1:$Z$1,0))&amp;"","")))</f>
        <v/>
      </c>
      <c r="H128" s="6" t="str">
        <f aca="false">IF($B128="","",IF(IFERROR(INDEX(2_plantminer!$A$2:$Z$2000,MATCH($B128,INDEX(2_plantminer!$A$2:$Z$2000,0,MATCH("original.search",2_plantminer!$A$1:$Z$1,0)),0),MATCH("establishment",2_plantminer!$A$1:$Z$1,0))&amp;"","")="NA","",IFERROR(INDEX(2_plantminer!$A$2:$Z$2000,MATCH($B128,INDEX(2_plantminer!$A$2:$Z$2000,0,MATCH("original.search",2_plantminer!$A$1:$Z$1,0)),0),MATCH("establishment",2_plantminer!$A$1:$Z$1,0))&amp;"","")))</f>
        <v/>
      </c>
      <c r="I128" s="6" t="str">
        <f aca="false">IF($B128="","",IF(IFERROR(INDEX(2_plantminer!$A$2:$Z$2000,MATCH($B128,INDEX(2_plantminer!$A$2:$Z$2000,0,MATCH("original.search",2_plantminer!$A$1:$Z$1,0)),0),MATCH("domain",2_plantminer!$A$1:$Z$1,0))&amp;"","")="NA","",IFERROR(INDEX(2_plantminer!$A$2:$Z$2000,MATCH($B128,INDEX(2_plantminer!$A$2:$Z$2000,0,MATCH("original.search",2_plantminer!$A$1:$Z$1,0)),0),MATCH("domain",2_plantminer!$A$1:$Z$1,0))&amp;"","")))</f>
        <v/>
      </c>
      <c r="J128" s="6" t="str">
        <f aca="false">IF(OR($B128="",$G128=""),"",IF(ISNUMBER(SEARCH("BR-AM",$G128)),"sim","não"))</f>
        <v/>
      </c>
      <c r="K128" s="6" t="str">
        <f aca="false">IF($E128="","",IF($E128=$A128,"não","sim"))</f>
        <v/>
      </c>
      <c r="L128" s="6" t="str">
        <f aca="false">IF($B128="","indeterminada",IF(COUNTIF(2_plantminer!$A$1:$Z$1,"original.search")=0,"falta o resultado do Plantminer",IF(ISNUMBER(SEARCH("not found",$F128)),"não encontrado → Flora e Funga",IF(AND($C128="",$F128=""),"sem resultado do Plantminer (confira se colou)",IF(ISNUMBER(SEARCH("check",$F128)),"ambíguo → Flora e Funga",IF(AND(ISNUMBER(SEARCH("misspelled",$F128)),ISNUMBER(SEARCH("synonym",$F128))),"grafia corrigida e sinônimo substituído",IF(ISNUMBER(SEARCH("misspelled",$F128)),"grafia corrigida",IF(ISNUMBER(SEARCH("synonym",$F128)),"sinônimo substituído",IF(AND($C128&lt;&gt;"",$G128="",COUNTIF($C128,"* *")&gt;0),"sem ocorrência no resultado → Flora e Funga",IF($J128="não","fora do AM → conferir identificação","OK"))))))))))</f>
        <v>sem resultado do Plantminer (confira se colou)</v>
      </c>
      <c r="M128" s="9"/>
      <c r="N128" s="9"/>
      <c r="O128" s="9"/>
      <c r="P128" s="9"/>
      <c r="Q128" s="9"/>
      <c r="R128" s="6" t="str">
        <f aca="false">IF($M128="","",IF(COUNTIF($M$3:$M$242,$M128)&gt;1,"sim","não"))</f>
        <v/>
      </c>
    </row>
    <row r="129" customFormat="false" ht="15" hidden="false" customHeight="false" outlineLevel="0" collapsed="false">
      <c r="A129" s="6" t="str">
        <f aca="false">1_lista!A128</f>
        <v>Lauraceae</v>
      </c>
      <c r="B129" s="6" t="str">
        <f aca="false">IF(1_lista!G128="","",1_lista!G128)</f>
        <v>Ocotea cajumari</v>
      </c>
      <c r="C129" s="6" t="str">
        <f aca="false">IF($B129="","",IF(IFERROR(INDEX(2_plantminer!$A$2:$Z$2000,MATCH($B129,INDEX(2_plantminer!$A$2:$Z$2000,0,MATCH("original.search",2_plantminer!$A$1:$Z$1,0)),0),MATCH("search.str",2_plantminer!$A$1:$Z$1,0))&amp;"","")="NA","",IFERROR(INDEX(2_plantminer!$A$2:$Z$2000,MATCH($B129,INDEX(2_plantminer!$A$2:$Z$2000,0,MATCH("original.search",2_plantminer!$A$1:$Z$1,0)),0),MATCH("search.str",2_plantminer!$A$1:$Z$1,0))&amp;"","")))</f>
        <v/>
      </c>
      <c r="D129" s="6" t="str">
        <f aca="false">IF($B129="","",IF(IFERROR(INDEX(2_plantminer!$A$2:$Z$2000,MATCH($B129,INDEX(2_plantminer!$A$2:$Z$2000,0,MATCH("original.search",2_plantminer!$A$1:$Z$1,0)),0),MATCH("scientific.name",2_plantminer!$A$1:$Z$1,0))&amp;"","")="NA","",IFERROR(INDEX(2_plantminer!$A$2:$Z$2000,MATCH($B129,INDEX(2_plantminer!$A$2:$Z$2000,0,MATCH("original.search",2_plantminer!$A$1:$Z$1,0)),0),MATCH("scientific.name",2_plantminer!$A$1:$Z$1,0))&amp;"","")))</f>
        <v/>
      </c>
      <c r="E129" s="6" t="str">
        <f aca="false">IF($B129="","",IF(IFERROR(INDEX(2_plantminer!$A$2:$Z$2000,MATCH($B129,INDEX(2_plantminer!$A$2:$Z$2000,0,MATCH("original.search",2_plantminer!$A$1:$Z$1,0)),0),MATCH("family",2_plantminer!$A$1:$Z$1,0))&amp;"","")="NA","",IFERROR(INDEX(2_plantminer!$A$2:$Z$2000,MATCH($B129,INDEX(2_plantminer!$A$2:$Z$2000,0,MATCH("original.search",2_plantminer!$A$1:$Z$1,0)),0),MATCH("family",2_plantminer!$A$1:$Z$1,0))&amp;"","")))</f>
        <v/>
      </c>
      <c r="F129" s="6" t="str">
        <f aca="false">IF($B129="","",IF(IFERROR(INDEX(2_plantminer!$A$2:$Z$2000,MATCH($B129,INDEX(2_plantminer!$A$2:$Z$2000,0,MATCH("original.search",2_plantminer!$A$1:$Z$1,0)),0),MATCH("notes",2_plantminer!$A$1:$Z$1,0))&amp;"","")="NA","",IFERROR(INDEX(2_plantminer!$A$2:$Z$2000,MATCH($B129,INDEX(2_plantminer!$A$2:$Z$2000,0,MATCH("original.search",2_plantminer!$A$1:$Z$1,0)),0),MATCH("notes",2_plantminer!$A$1:$Z$1,0))&amp;"","")))</f>
        <v/>
      </c>
      <c r="G129" s="6" t="str">
        <f aca="false">IF($B129="","",IF(IFERROR(INDEX(2_plantminer!$A$2:$Z$2000,MATCH($B129,INDEX(2_plantminer!$A$2:$Z$2000,0,MATCH("original.search",2_plantminer!$A$1:$Z$1,0)),0),MATCH("occurrence",2_plantminer!$A$1:$Z$1,0))&amp;"","")="NA","",IFERROR(INDEX(2_plantminer!$A$2:$Z$2000,MATCH($B129,INDEX(2_plantminer!$A$2:$Z$2000,0,MATCH("original.search",2_plantminer!$A$1:$Z$1,0)),0),MATCH("occurrence",2_plantminer!$A$1:$Z$1,0))&amp;"","")))</f>
        <v/>
      </c>
      <c r="H129" s="6" t="str">
        <f aca="false">IF($B129="","",IF(IFERROR(INDEX(2_plantminer!$A$2:$Z$2000,MATCH($B129,INDEX(2_plantminer!$A$2:$Z$2000,0,MATCH("original.search",2_plantminer!$A$1:$Z$1,0)),0),MATCH("establishment",2_plantminer!$A$1:$Z$1,0))&amp;"","")="NA","",IFERROR(INDEX(2_plantminer!$A$2:$Z$2000,MATCH($B129,INDEX(2_plantminer!$A$2:$Z$2000,0,MATCH("original.search",2_plantminer!$A$1:$Z$1,0)),0),MATCH("establishment",2_plantminer!$A$1:$Z$1,0))&amp;"","")))</f>
        <v/>
      </c>
      <c r="I129" s="6" t="str">
        <f aca="false">IF($B129="","",IF(IFERROR(INDEX(2_plantminer!$A$2:$Z$2000,MATCH($B129,INDEX(2_plantminer!$A$2:$Z$2000,0,MATCH("original.search",2_plantminer!$A$1:$Z$1,0)),0),MATCH("domain",2_plantminer!$A$1:$Z$1,0))&amp;"","")="NA","",IFERROR(INDEX(2_plantminer!$A$2:$Z$2000,MATCH($B129,INDEX(2_plantminer!$A$2:$Z$2000,0,MATCH("original.search",2_plantminer!$A$1:$Z$1,0)),0),MATCH("domain",2_plantminer!$A$1:$Z$1,0))&amp;"","")))</f>
        <v/>
      </c>
      <c r="J129" s="6" t="str">
        <f aca="false">IF(OR($B129="",$G129=""),"",IF(ISNUMBER(SEARCH("BR-AM",$G129)),"sim","não"))</f>
        <v/>
      </c>
      <c r="K129" s="6" t="str">
        <f aca="false">IF($E129="","",IF($E129=$A129,"não","sim"))</f>
        <v/>
      </c>
      <c r="L129" s="6" t="str">
        <f aca="false">IF($B129="","indeterminada",IF(COUNTIF(2_plantminer!$A$1:$Z$1,"original.search")=0,"falta o resultado do Plantminer",IF(ISNUMBER(SEARCH("not found",$F129)),"não encontrado → Flora e Funga",IF(AND($C129="",$F129=""),"sem resultado do Plantminer (confira se colou)",IF(ISNUMBER(SEARCH("check",$F129)),"ambíguo → Flora e Funga",IF(AND(ISNUMBER(SEARCH("misspelled",$F129)),ISNUMBER(SEARCH("synonym",$F129))),"grafia corrigida e sinônimo substituído",IF(ISNUMBER(SEARCH("misspelled",$F129)),"grafia corrigida",IF(ISNUMBER(SEARCH("synonym",$F129)),"sinônimo substituído",IF(AND($C129&lt;&gt;"",$G129="",COUNTIF($C129,"* *")&gt;0),"sem ocorrência no resultado → Flora e Funga",IF($J129="não","fora do AM → conferir identificação","OK"))))))))))</f>
        <v>sem resultado do Plantminer (confira se colou)</v>
      </c>
      <c r="M129" s="9"/>
      <c r="N129" s="9"/>
      <c r="O129" s="9"/>
      <c r="P129" s="9"/>
      <c r="Q129" s="9"/>
      <c r="R129" s="6" t="str">
        <f aca="false">IF($M129="","",IF(COUNTIF($M$3:$M$242,$M129)&gt;1,"sim","não"))</f>
        <v/>
      </c>
    </row>
    <row r="130" customFormat="false" ht="15" hidden="false" customHeight="false" outlineLevel="0" collapsed="false">
      <c r="A130" s="6" t="str">
        <f aca="false">1_lista!A129</f>
        <v>Lauraceae</v>
      </c>
      <c r="B130" s="6" t="str">
        <f aca="false">IF(1_lista!G129="","",1_lista!G129)</f>
        <v>Ocotea longifolia</v>
      </c>
      <c r="C130" s="6" t="str">
        <f aca="false">IF($B130="","",IF(IFERROR(INDEX(2_plantminer!$A$2:$Z$2000,MATCH($B130,INDEX(2_plantminer!$A$2:$Z$2000,0,MATCH("original.search",2_plantminer!$A$1:$Z$1,0)),0),MATCH("search.str",2_plantminer!$A$1:$Z$1,0))&amp;"","")="NA","",IFERROR(INDEX(2_plantminer!$A$2:$Z$2000,MATCH($B130,INDEX(2_plantminer!$A$2:$Z$2000,0,MATCH("original.search",2_plantminer!$A$1:$Z$1,0)),0),MATCH("search.str",2_plantminer!$A$1:$Z$1,0))&amp;"","")))</f>
        <v/>
      </c>
      <c r="D130" s="6" t="str">
        <f aca="false">IF($B130="","",IF(IFERROR(INDEX(2_plantminer!$A$2:$Z$2000,MATCH($B130,INDEX(2_plantminer!$A$2:$Z$2000,0,MATCH("original.search",2_plantminer!$A$1:$Z$1,0)),0),MATCH("scientific.name",2_plantminer!$A$1:$Z$1,0))&amp;"","")="NA","",IFERROR(INDEX(2_plantminer!$A$2:$Z$2000,MATCH($B130,INDEX(2_plantminer!$A$2:$Z$2000,0,MATCH("original.search",2_plantminer!$A$1:$Z$1,0)),0),MATCH("scientific.name",2_plantminer!$A$1:$Z$1,0))&amp;"","")))</f>
        <v/>
      </c>
      <c r="E130" s="6" t="str">
        <f aca="false">IF($B130="","",IF(IFERROR(INDEX(2_plantminer!$A$2:$Z$2000,MATCH($B130,INDEX(2_plantminer!$A$2:$Z$2000,0,MATCH("original.search",2_plantminer!$A$1:$Z$1,0)),0),MATCH("family",2_plantminer!$A$1:$Z$1,0))&amp;"","")="NA","",IFERROR(INDEX(2_plantminer!$A$2:$Z$2000,MATCH($B130,INDEX(2_plantminer!$A$2:$Z$2000,0,MATCH("original.search",2_plantminer!$A$1:$Z$1,0)),0),MATCH("family",2_plantminer!$A$1:$Z$1,0))&amp;"","")))</f>
        <v/>
      </c>
      <c r="F130" s="6" t="str">
        <f aca="false">IF($B130="","",IF(IFERROR(INDEX(2_plantminer!$A$2:$Z$2000,MATCH($B130,INDEX(2_plantminer!$A$2:$Z$2000,0,MATCH("original.search",2_plantminer!$A$1:$Z$1,0)),0),MATCH("notes",2_plantminer!$A$1:$Z$1,0))&amp;"","")="NA","",IFERROR(INDEX(2_plantminer!$A$2:$Z$2000,MATCH($B130,INDEX(2_plantminer!$A$2:$Z$2000,0,MATCH("original.search",2_plantminer!$A$1:$Z$1,0)),0),MATCH("notes",2_plantminer!$A$1:$Z$1,0))&amp;"","")))</f>
        <v/>
      </c>
      <c r="G130" s="6" t="str">
        <f aca="false">IF($B130="","",IF(IFERROR(INDEX(2_plantminer!$A$2:$Z$2000,MATCH($B130,INDEX(2_plantminer!$A$2:$Z$2000,0,MATCH("original.search",2_plantminer!$A$1:$Z$1,0)),0),MATCH("occurrence",2_plantminer!$A$1:$Z$1,0))&amp;"","")="NA","",IFERROR(INDEX(2_plantminer!$A$2:$Z$2000,MATCH($B130,INDEX(2_plantminer!$A$2:$Z$2000,0,MATCH("original.search",2_plantminer!$A$1:$Z$1,0)),0),MATCH("occurrence",2_plantminer!$A$1:$Z$1,0))&amp;"","")))</f>
        <v/>
      </c>
      <c r="H130" s="6" t="str">
        <f aca="false">IF($B130="","",IF(IFERROR(INDEX(2_plantminer!$A$2:$Z$2000,MATCH($B130,INDEX(2_plantminer!$A$2:$Z$2000,0,MATCH("original.search",2_plantminer!$A$1:$Z$1,0)),0),MATCH("establishment",2_plantminer!$A$1:$Z$1,0))&amp;"","")="NA","",IFERROR(INDEX(2_plantminer!$A$2:$Z$2000,MATCH($B130,INDEX(2_plantminer!$A$2:$Z$2000,0,MATCH("original.search",2_plantminer!$A$1:$Z$1,0)),0),MATCH("establishment",2_plantminer!$A$1:$Z$1,0))&amp;"","")))</f>
        <v/>
      </c>
      <c r="I130" s="6" t="str">
        <f aca="false">IF($B130="","",IF(IFERROR(INDEX(2_plantminer!$A$2:$Z$2000,MATCH($B130,INDEX(2_plantminer!$A$2:$Z$2000,0,MATCH("original.search",2_plantminer!$A$1:$Z$1,0)),0),MATCH("domain",2_plantminer!$A$1:$Z$1,0))&amp;"","")="NA","",IFERROR(INDEX(2_plantminer!$A$2:$Z$2000,MATCH($B130,INDEX(2_plantminer!$A$2:$Z$2000,0,MATCH("original.search",2_plantminer!$A$1:$Z$1,0)),0),MATCH("domain",2_plantminer!$A$1:$Z$1,0))&amp;"","")))</f>
        <v/>
      </c>
      <c r="J130" s="6" t="str">
        <f aca="false">IF(OR($B130="",$G130=""),"",IF(ISNUMBER(SEARCH("BR-AM",$G130)),"sim","não"))</f>
        <v/>
      </c>
      <c r="K130" s="6" t="str">
        <f aca="false">IF($E130="","",IF($E130=$A130,"não","sim"))</f>
        <v/>
      </c>
      <c r="L130" s="6" t="str">
        <f aca="false">IF($B130="","indeterminada",IF(COUNTIF(2_plantminer!$A$1:$Z$1,"original.search")=0,"falta o resultado do Plantminer",IF(ISNUMBER(SEARCH("not found",$F130)),"não encontrado → Flora e Funga",IF(AND($C130="",$F130=""),"sem resultado do Plantminer (confira se colou)",IF(ISNUMBER(SEARCH("check",$F130)),"ambíguo → Flora e Funga",IF(AND(ISNUMBER(SEARCH("misspelled",$F130)),ISNUMBER(SEARCH("synonym",$F130))),"grafia corrigida e sinônimo substituído",IF(ISNUMBER(SEARCH("misspelled",$F130)),"grafia corrigida",IF(ISNUMBER(SEARCH("synonym",$F130)),"sinônimo substituído",IF(AND($C130&lt;&gt;"",$G130="",COUNTIF($C130,"* *")&gt;0),"sem ocorrência no resultado → Flora e Funga",IF($J130="não","fora do AM → conferir identificação","OK"))))))))))</f>
        <v>sem resultado do Plantminer (confira se colou)</v>
      </c>
      <c r="M130" s="9"/>
      <c r="N130" s="9"/>
      <c r="O130" s="9"/>
      <c r="P130" s="9"/>
      <c r="Q130" s="9"/>
      <c r="R130" s="6" t="str">
        <f aca="false">IF($M130="","",IF(COUNTIF($M$3:$M$242,$M130)&gt;1,"sim","não"))</f>
        <v/>
      </c>
    </row>
    <row r="131" customFormat="false" ht="15" hidden="false" customHeight="false" outlineLevel="0" collapsed="false">
      <c r="A131" s="6" t="str">
        <f aca="false">1_lista!A130</f>
        <v>Lauraceae</v>
      </c>
      <c r="B131" s="6" t="str">
        <f aca="false">IF(1_lista!G130="","",1_lista!G130)</f>
        <v>Ocotea guianensis</v>
      </c>
      <c r="C131" s="6" t="str">
        <f aca="false">IF($B131="","",IF(IFERROR(INDEX(2_plantminer!$A$2:$Z$2000,MATCH($B131,INDEX(2_plantminer!$A$2:$Z$2000,0,MATCH("original.search",2_plantminer!$A$1:$Z$1,0)),0),MATCH("search.str",2_plantminer!$A$1:$Z$1,0))&amp;"","")="NA","",IFERROR(INDEX(2_plantminer!$A$2:$Z$2000,MATCH($B131,INDEX(2_plantminer!$A$2:$Z$2000,0,MATCH("original.search",2_plantminer!$A$1:$Z$1,0)),0),MATCH("search.str",2_plantminer!$A$1:$Z$1,0))&amp;"","")))</f>
        <v/>
      </c>
      <c r="D131" s="6" t="str">
        <f aca="false">IF($B131="","",IF(IFERROR(INDEX(2_plantminer!$A$2:$Z$2000,MATCH($B131,INDEX(2_plantminer!$A$2:$Z$2000,0,MATCH("original.search",2_plantminer!$A$1:$Z$1,0)),0),MATCH("scientific.name",2_plantminer!$A$1:$Z$1,0))&amp;"","")="NA","",IFERROR(INDEX(2_plantminer!$A$2:$Z$2000,MATCH($B131,INDEX(2_plantminer!$A$2:$Z$2000,0,MATCH("original.search",2_plantminer!$A$1:$Z$1,0)),0),MATCH("scientific.name",2_plantminer!$A$1:$Z$1,0))&amp;"","")))</f>
        <v/>
      </c>
      <c r="E131" s="6" t="str">
        <f aca="false">IF($B131="","",IF(IFERROR(INDEX(2_plantminer!$A$2:$Z$2000,MATCH($B131,INDEX(2_plantminer!$A$2:$Z$2000,0,MATCH("original.search",2_plantminer!$A$1:$Z$1,0)),0),MATCH("family",2_plantminer!$A$1:$Z$1,0))&amp;"","")="NA","",IFERROR(INDEX(2_plantminer!$A$2:$Z$2000,MATCH($B131,INDEX(2_plantminer!$A$2:$Z$2000,0,MATCH("original.search",2_plantminer!$A$1:$Z$1,0)),0),MATCH("family",2_plantminer!$A$1:$Z$1,0))&amp;"","")))</f>
        <v/>
      </c>
      <c r="F131" s="6" t="str">
        <f aca="false">IF($B131="","",IF(IFERROR(INDEX(2_plantminer!$A$2:$Z$2000,MATCH($B131,INDEX(2_plantminer!$A$2:$Z$2000,0,MATCH("original.search",2_plantminer!$A$1:$Z$1,0)),0),MATCH("notes",2_plantminer!$A$1:$Z$1,0))&amp;"","")="NA","",IFERROR(INDEX(2_plantminer!$A$2:$Z$2000,MATCH($B131,INDEX(2_plantminer!$A$2:$Z$2000,0,MATCH("original.search",2_plantminer!$A$1:$Z$1,0)),0),MATCH("notes",2_plantminer!$A$1:$Z$1,0))&amp;"","")))</f>
        <v/>
      </c>
      <c r="G131" s="6" t="str">
        <f aca="false">IF($B131="","",IF(IFERROR(INDEX(2_plantminer!$A$2:$Z$2000,MATCH($B131,INDEX(2_plantminer!$A$2:$Z$2000,0,MATCH("original.search",2_plantminer!$A$1:$Z$1,0)),0),MATCH("occurrence",2_plantminer!$A$1:$Z$1,0))&amp;"","")="NA","",IFERROR(INDEX(2_plantminer!$A$2:$Z$2000,MATCH($B131,INDEX(2_plantminer!$A$2:$Z$2000,0,MATCH("original.search",2_plantminer!$A$1:$Z$1,0)),0),MATCH("occurrence",2_plantminer!$A$1:$Z$1,0))&amp;"","")))</f>
        <v/>
      </c>
      <c r="H131" s="6" t="str">
        <f aca="false">IF($B131="","",IF(IFERROR(INDEX(2_plantminer!$A$2:$Z$2000,MATCH($B131,INDEX(2_plantminer!$A$2:$Z$2000,0,MATCH("original.search",2_plantminer!$A$1:$Z$1,0)),0),MATCH("establishment",2_plantminer!$A$1:$Z$1,0))&amp;"","")="NA","",IFERROR(INDEX(2_plantminer!$A$2:$Z$2000,MATCH($B131,INDEX(2_plantminer!$A$2:$Z$2000,0,MATCH("original.search",2_plantminer!$A$1:$Z$1,0)),0),MATCH("establishment",2_plantminer!$A$1:$Z$1,0))&amp;"","")))</f>
        <v/>
      </c>
      <c r="I131" s="6" t="str">
        <f aca="false">IF($B131="","",IF(IFERROR(INDEX(2_plantminer!$A$2:$Z$2000,MATCH($B131,INDEX(2_plantminer!$A$2:$Z$2000,0,MATCH("original.search",2_plantminer!$A$1:$Z$1,0)),0),MATCH("domain",2_plantminer!$A$1:$Z$1,0))&amp;"","")="NA","",IFERROR(INDEX(2_plantminer!$A$2:$Z$2000,MATCH($B131,INDEX(2_plantminer!$A$2:$Z$2000,0,MATCH("original.search",2_plantminer!$A$1:$Z$1,0)),0),MATCH("domain",2_plantminer!$A$1:$Z$1,0))&amp;"","")))</f>
        <v/>
      </c>
      <c r="J131" s="6" t="str">
        <f aca="false">IF(OR($B131="",$G131=""),"",IF(ISNUMBER(SEARCH("BR-AM",$G131)),"sim","não"))</f>
        <v/>
      </c>
      <c r="K131" s="6" t="str">
        <f aca="false">IF($E131="","",IF($E131=$A131,"não","sim"))</f>
        <v/>
      </c>
      <c r="L131" s="6" t="str">
        <f aca="false">IF($B131="","indeterminada",IF(COUNTIF(2_plantminer!$A$1:$Z$1,"original.search")=0,"falta o resultado do Plantminer",IF(ISNUMBER(SEARCH("not found",$F131)),"não encontrado → Flora e Funga",IF(AND($C131="",$F131=""),"sem resultado do Plantminer (confira se colou)",IF(ISNUMBER(SEARCH("check",$F131)),"ambíguo → Flora e Funga",IF(AND(ISNUMBER(SEARCH("misspelled",$F131)),ISNUMBER(SEARCH("synonym",$F131))),"grafia corrigida e sinônimo substituído",IF(ISNUMBER(SEARCH("misspelled",$F131)),"grafia corrigida",IF(ISNUMBER(SEARCH("synonym",$F131)),"sinônimo substituído",IF(AND($C131&lt;&gt;"",$G131="",COUNTIF($C131,"* *")&gt;0),"sem ocorrência no resultado → Flora e Funga",IF($J131="não","fora do AM → conferir identificação","OK"))))))))))</f>
        <v>sem resultado do Plantminer (confira se colou)</v>
      </c>
      <c r="M131" s="9"/>
      <c r="N131" s="9"/>
      <c r="O131" s="9"/>
      <c r="P131" s="9"/>
      <c r="Q131" s="9"/>
      <c r="R131" s="6" t="str">
        <f aca="false">IF($M131="","",IF(COUNTIF($M$3:$M$242,$M131)&gt;1,"sim","não"))</f>
        <v/>
      </c>
    </row>
    <row r="132" customFormat="false" ht="15" hidden="false" customHeight="false" outlineLevel="0" collapsed="false">
      <c r="A132" s="6" t="str">
        <f aca="false">1_lista!A131</f>
        <v>Lauraceae</v>
      </c>
      <c r="B132" s="6" t="str">
        <f aca="false">IF(1_lista!G131="","",1_lista!G131)</f>
        <v>Ocotea tabacifolia</v>
      </c>
      <c r="C132" s="6" t="str">
        <f aca="false">IF($B132="","",IF(IFERROR(INDEX(2_plantminer!$A$2:$Z$2000,MATCH($B132,INDEX(2_plantminer!$A$2:$Z$2000,0,MATCH("original.search",2_plantminer!$A$1:$Z$1,0)),0),MATCH("search.str",2_plantminer!$A$1:$Z$1,0))&amp;"","")="NA","",IFERROR(INDEX(2_plantminer!$A$2:$Z$2000,MATCH($B132,INDEX(2_plantminer!$A$2:$Z$2000,0,MATCH("original.search",2_plantminer!$A$1:$Z$1,0)),0),MATCH("search.str",2_plantminer!$A$1:$Z$1,0))&amp;"","")))</f>
        <v/>
      </c>
      <c r="D132" s="6" t="str">
        <f aca="false">IF($B132="","",IF(IFERROR(INDEX(2_plantminer!$A$2:$Z$2000,MATCH($B132,INDEX(2_plantminer!$A$2:$Z$2000,0,MATCH("original.search",2_plantminer!$A$1:$Z$1,0)),0),MATCH("scientific.name",2_plantminer!$A$1:$Z$1,0))&amp;"","")="NA","",IFERROR(INDEX(2_plantminer!$A$2:$Z$2000,MATCH($B132,INDEX(2_plantminer!$A$2:$Z$2000,0,MATCH("original.search",2_plantminer!$A$1:$Z$1,0)),0),MATCH("scientific.name",2_plantminer!$A$1:$Z$1,0))&amp;"","")))</f>
        <v/>
      </c>
      <c r="E132" s="6" t="str">
        <f aca="false">IF($B132="","",IF(IFERROR(INDEX(2_plantminer!$A$2:$Z$2000,MATCH($B132,INDEX(2_plantminer!$A$2:$Z$2000,0,MATCH("original.search",2_plantminer!$A$1:$Z$1,0)),0),MATCH("family",2_plantminer!$A$1:$Z$1,0))&amp;"","")="NA","",IFERROR(INDEX(2_plantminer!$A$2:$Z$2000,MATCH($B132,INDEX(2_plantminer!$A$2:$Z$2000,0,MATCH("original.search",2_plantminer!$A$1:$Z$1,0)),0),MATCH("family",2_plantminer!$A$1:$Z$1,0))&amp;"","")))</f>
        <v/>
      </c>
      <c r="F132" s="6" t="str">
        <f aca="false">IF($B132="","",IF(IFERROR(INDEX(2_plantminer!$A$2:$Z$2000,MATCH($B132,INDEX(2_plantminer!$A$2:$Z$2000,0,MATCH("original.search",2_plantminer!$A$1:$Z$1,0)),0),MATCH("notes",2_plantminer!$A$1:$Z$1,0))&amp;"","")="NA","",IFERROR(INDEX(2_plantminer!$A$2:$Z$2000,MATCH($B132,INDEX(2_plantminer!$A$2:$Z$2000,0,MATCH("original.search",2_plantminer!$A$1:$Z$1,0)),0),MATCH("notes",2_plantminer!$A$1:$Z$1,0))&amp;"","")))</f>
        <v/>
      </c>
      <c r="G132" s="6" t="str">
        <f aca="false">IF($B132="","",IF(IFERROR(INDEX(2_plantminer!$A$2:$Z$2000,MATCH($B132,INDEX(2_plantminer!$A$2:$Z$2000,0,MATCH("original.search",2_plantminer!$A$1:$Z$1,0)),0),MATCH("occurrence",2_plantminer!$A$1:$Z$1,0))&amp;"","")="NA","",IFERROR(INDEX(2_plantminer!$A$2:$Z$2000,MATCH($B132,INDEX(2_plantminer!$A$2:$Z$2000,0,MATCH("original.search",2_plantminer!$A$1:$Z$1,0)),0),MATCH("occurrence",2_plantminer!$A$1:$Z$1,0))&amp;"","")))</f>
        <v/>
      </c>
      <c r="H132" s="6" t="str">
        <f aca="false">IF($B132="","",IF(IFERROR(INDEX(2_plantminer!$A$2:$Z$2000,MATCH($B132,INDEX(2_plantminer!$A$2:$Z$2000,0,MATCH("original.search",2_plantminer!$A$1:$Z$1,0)),0),MATCH("establishment",2_plantminer!$A$1:$Z$1,0))&amp;"","")="NA","",IFERROR(INDEX(2_plantminer!$A$2:$Z$2000,MATCH($B132,INDEX(2_plantminer!$A$2:$Z$2000,0,MATCH("original.search",2_plantminer!$A$1:$Z$1,0)),0),MATCH("establishment",2_plantminer!$A$1:$Z$1,0))&amp;"","")))</f>
        <v/>
      </c>
      <c r="I132" s="6" t="str">
        <f aca="false">IF($B132="","",IF(IFERROR(INDEX(2_plantminer!$A$2:$Z$2000,MATCH($B132,INDEX(2_plantminer!$A$2:$Z$2000,0,MATCH("original.search",2_plantminer!$A$1:$Z$1,0)),0),MATCH("domain",2_plantminer!$A$1:$Z$1,0))&amp;"","")="NA","",IFERROR(INDEX(2_plantminer!$A$2:$Z$2000,MATCH($B132,INDEX(2_plantminer!$A$2:$Z$2000,0,MATCH("original.search",2_plantminer!$A$1:$Z$1,0)),0),MATCH("domain",2_plantminer!$A$1:$Z$1,0))&amp;"","")))</f>
        <v/>
      </c>
      <c r="J132" s="6" t="str">
        <f aca="false">IF(OR($B132="",$G132=""),"",IF(ISNUMBER(SEARCH("BR-AM",$G132)),"sim","não"))</f>
        <v/>
      </c>
      <c r="K132" s="6" t="str">
        <f aca="false">IF($E132="","",IF($E132=$A132,"não","sim"))</f>
        <v/>
      </c>
      <c r="L132" s="6" t="str">
        <f aca="false">IF($B132="","indeterminada",IF(COUNTIF(2_plantminer!$A$1:$Z$1,"original.search")=0,"falta o resultado do Plantminer",IF(ISNUMBER(SEARCH("not found",$F132)),"não encontrado → Flora e Funga",IF(AND($C132="",$F132=""),"sem resultado do Plantminer (confira se colou)",IF(ISNUMBER(SEARCH("check",$F132)),"ambíguo → Flora e Funga",IF(AND(ISNUMBER(SEARCH("misspelled",$F132)),ISNUMBER(SEARCH("synonym",$F132))),"grafia corrigida e sinônimo substituído",IF(ISNUMBER(SEARCH("misspelled",$F132)),"grafia corrigida",IF(ISNUMBER(SEARCH("synonym",$F132)),"sinônimo substituído",IF(AND($C132&lt;&gt;"",$G132="",COUNTIF($C132,"* *")&gt;0),"sem ocorrência no resultado → Flora e Funga",IF($J132="não","fora do AM → conferir identificação","OK"))))))))))</f>
        <v>sem resultado do Plantminer (confira se colou)</v>
      </c>
      <c r="M132" s="9"/>
      <c r="N132" s="9"/>
      <c r="O132" s="9"/>
      <c r="P132" s="9"/>
      <c r="Q132" s="9"/>
      <c r="R132" s="6" t="str">
        <f aca="false">IF($M132="","",IF(COUNTIF($M$3:$M$242,$M132)&gt;1,"sim","não"))</f>
        <v/>
      </c>
    </row>
    <row r="133" customFormat="false" ht="15" hidden="false" customHeight="false" outlineLevel="0" collapsed="false">
      <c r="A133" s="6" t="str">
        <f aca="false">1_lista!A132</f>
        <v>Lauraceae</v>
      </c>
      <c r="B133" s="6" t="str">
        <f aca="false">IF(1_lista!G132="","",1_lista!G132)</f>
        <v>Licaria</v>
      </c>
      <c r="C133" s="6" t="str">
        <f aca="false">IF($B133="","",IF(IFERROR(INDEX(2_plantminer!$A$2:$Z$2000,MATCH($B133,INDEX(2_plantminer!$A$2:$Z$2000,0,MATCH("original.search",2_plantminer!$A$1:$Z$1,0)),0),MATCH("search.str",2_plantminer!$A$1:$Z$1,0))&amp;"","")="NA","",IFERROR(INDEX(2_plantminer!$A$2:$Z$2000,MATCH($B133,INDEX(2_plantminer!$A$2:$Z$2000,0,MATCH("original.search",2_plantminer!$A$1:$Z$1,0)),0),MATCH("search.str",2_plantminer!$A$1:$Z$1,0))&amp;"","")))</f>
        <v/>
      </c>
      <c r="D133" s="6" t="str">
        <f aca="false">IF($B133="","",IF(IFERROR(INDEX(2_plantminer!$A$2:$Z$2000,MATCH($B133,INDEX(2_plantminer!$A$2:$Z$2000,0,MATCH("original.search",2_plantminer!$A$1:$Z$1,0)),0),MATCH("scientific.name",2_plantminer!$A$1:$Z$1,0))&amp;"","")="NA","",IFERROR(INDEX(2_plantminer!$A$2:$Z$2000,MATCH($B133,INDEX(2_plantminer!$A$2:$Z$2000,0,MATCH("original.search",2_plantminer!$A$1:$Z$1,0)),0),MATCH("scientific.name",2_plantminer!$A$1:$Z$1,0))&amp;"","")))</f>
        <v/>
      </c>
      <c r="E133" s="6" t="str">
        <f aca="false">IF($B133="","",IF(IFERROR(INDEX(2_plantminer!$A$2:$Z$2000,MATCH($B133,INDEX(2_plantminer!$A$2:$Z$2000,0,MATCH("original.search",2_plantminer!$A$1:$Z$1,0)),0),MATCH("family",2_plantminer!$A$1:$Z$1,0))&amp;"","")="NA","",IFERROR(INDEX(2_plantminer!$A$2:$Z$2000,MATCH($B133,INDEX(2_plantminer!$A$2:$Z$2000,0,MATCH("original.search",2_plantminer!$A$1:$Z$1,0)),0),MATCH("family",2_plantminer!$A$1:$Z$1,0))&amp;"","")))</f>
        <v/>
      </c>
      <c r="F133" s="6" t="str">
        <f aca="false">IF($B133="","",IF(IFERROR(INDEX(2_plantminer!$A$2:$Z$2000,MATCH($B133,INDEX(2_plantminer!$A$2:$Z$2000,0,MATCH("original.search",2_plantminer!$A$1:$Z$1,0)),0),MATCH("notes",2_plantminer!$A$1:$Z$1,0))&amp;"","")="NA","",IFERROR(INDEX(2_plantminer!$A$2:$Z$2000,MATCH($B133,INDEX(2_plantminer!$A$2:$Z$2000,0,MATCH("original.search",2_plantminer!$A$1:$Z$1,0)),0),MATCH("notes",2_plantminer!$A$1:$Z$1,0))&amp;"","")))</f>
        <v/>
      </c>
      <c r="G133" s="6" t="str">
        <f aca="false">IF($B133="","",IF(IFERROR(INDEX(2_plantminer!$A$2:$Z$2000,MATCH($B133,INDEX(2_plantminer!$A$2:$Z$2000,0,MATCH("original.search",2_plantminer!$A$1:$Z$1,0)),0),MATCH("occurrence",2_plantminer!$A$1:$Z$1,0))&amp;"","")="NA","",IFERROR(INDEX(2_plantminer!$A$2:$Z$2000,MATCH($B133,INDEX(2_plantminer!$A$2:$Z$2000,0,MATCH("original.search",2_plantminer!$A$1:$Z$1,0)),0),MATCH("occurrence",2_plantminer!$A$1:$Z$1,0))&amp;"","")))</f>
        <v/>
      </c>
      <c r="H133" s="6" t="str">
        <f aca="false">IF($B133="","",IF(IFERROR(INDEX(2_plantminer!$A$2:$Z$2000,MATCH($B133,INDEX(2_plantminer!$A$2:$Z$2000,0,MATCH("original.search",2_plantminer!$A$1:$Z$1,0)),0),MATCH("establishment",2_plantminer!$A$1:$Z$1,0))&amp;"","")="NA","",IFERROR(INDEX(2_plantminer!$A$2:$Z$2000,MATCH($B133,INDEX(2_plantminer!$A$2:$Z$2000,0,MATCH("original.search",2_plantminer!$A$1:$Z$1,0)),0),MATCH("establishment",2_plantminer!$A$1:$Z$1,0))&amp;"","")))</f>
        <v/>
      </c>
      <c r="I133" s="6" t="str">
        <f aca="false">IF($B133="","",IF(IFERROR(INDEX(2_plantminer!$A$2:$Z$2000,MATCH($B133,INDEX(2_plantminer!$A$2:$Z$2000,0,MATCH("original.search",2_plantminer!$A$1:$Z$1,0)),0),MATCH("domain",2_plantminer!$A$1:$Z$1,0))&amp;"","")="NA","",IFERROR(INDEX(2_plantminer!$A$2:$Z$2000,MATCH($B133,INDEX(2_plantminer!$A$2:$Z$2000,0,MATCH("original.search",2_plantminer!$A$1:$Z$1,0)),0),MATCH("domain",2_plantminer!$A$1:$Z$1,0))&amp;"","")))</f>
        <v/>
      </c>
      <c r="J133" s="6" t="str">
        <f aca="false">IF(OR($B133="",$G133=""),"",IF(ISNUMBER(SEARCH("BR-AM",$G133)),"sim","não"))</f>
        <v/>
      </c>
      <c r="K133" s="6" t="str">
        <f aca="false">IF($E133="","",IF($E133=$A133,"não","sim"))</f>
        <v/>
      </c>
      <c r="L133" s="6" t="str">
        <f aca="false">IF($B133="","indeterminada",IF(COUNTIF(2_plantminer!$A$1:$Z$1,"original.search")=0,"falta o resultado do Plantminer",IF(ISNUMBER(SEARCH("not found",$F133)),"não encontrado → Flora e Funga",IF(AND($C133="",$F133=""),"sem resultado do Plantminer (confira se colou)",IF(ISNUMBER(SEARCH("check",$F133)),"ambíguo → Flora e Funga",IF(AND(ISNUMBER(SEARCH("misspelled",$F133)),ISNUMBER(SEARCH("synonym",$F133))),"grafia corrigida e sinônimo substituído",IF(ISNUMBER(SEARCH("misspelled",$F133)),"grafia corrigida",IF(ISNUMBER(SEARCH("synonym",$F133)),"sinônimo substituído",IF(AND($C133&lt;&gt;"",$G133="",COUNTIF($C133,"* *")&gt;0),"sem ocorrência no resultado → Flora e Funga",IF($J133="não","fora do AM → conferir identificação","OK"))))))))))</f>
        <v>sem resultado do Plantminer (confira se colou)</v>
      </c>
      <c r="M133" s="9"/>
      <c r="N133" s="9"/>
      <c r="O133" s="9"/>
      <c r="P133" s="9"/>
      <c r="Q133" s="9"/>
      <c r="R133" s="6" t="str">
        <f aca="false">IF($M133="","",IF(COUNTIF($M$3:$M$242,$M133)&gt;1,"sim","não"))</f>
        <v/>
      </c>
    </row>
    <row r="134" customFormat="false" ht="15" hidden="false" customHeight="false" outlineLevel="0" collapsed="false">
      <c r="A134" s="6" t="str">
        <f aca="false">1_lista!A133</f>
        <v>Lauraceae</v>
      </c>
      <c r="B134" s="6" t="str">
        <f aca="false">IF(1_lista!G133="","",1_lista!G133)</f>
        <v>Mezilaurus</v>
      </c>
      <c r="C134" s="6" t="str">
        <f aca="false">IF($B134="","",IF(IFERROR(INDEX(2_plantminer!$A$2:$Z$2000,MATCH($B134,INDEX(2_plantminer!$A$2:$Z$2000,0,MATCH("original.search",2_plantminer!$A$1:$Z$1,0)),0),MATCH("search.str",2_plantminer!$A$1:$Z$1,0))&amp;"","")="NA","",IFERROR(INDEX(2_plantminer!$A$2:$Z$2000,MATCH($B134,INDEX(2_plantminer!$A$2:$Z$2000,0,MATCH("original.search",2_plantminer!$A$1:$Z$1,0)),0),MATCH("search.str",2_plantminer!$A$1:$Z$1,0))&amp;"","")))</f>
        <v/>
      </c>
      <c r="D134" s="6" t="str">
        <f aca="false">IF($B134="","",IF(IFERROR(INDEX(2_plantminer!$A$2:$Z$2000,MATCH($B134,INDEX(2_plantminer!$A$2:$Z$2000,0,MATCH("original.search",2_plantminer!$A$1:$Z$1,0)),0),MATCH("scientific.name",2_plantminer!$A$1:$Z$1,0))&amp;"","")="NA","",IFERROR(INDEX(2_plantminer!$A$2:$Z$2000,MATCH($B134,INDEX(2_plantminer!$A$2:$Z$2000,0,MATCH("original.search",2_plantminer!$A$1:$Z$1,0)),0),MATCH("scientific.name",2_plantminer!$A$1:$Z$1,0))&amp;"","")))</f>
        <v/>
      </c>
      <c r="E134" s="6" t="str">
        <f aca="false">IF($B134="","",IF(IFERROR(INDEX(2_plantminer!$A$2:$Z$2000,MATCH($B134,INDEX(2_plantminer!$A$2:$Z$2000,0,MATCH("original.search",2_plantminer!$A$1:$Z$1,0)),0),MATCH("family",2_plantminer!$A$1:$Z$1,0))&amp;"","")="NA","",IFERROR(INDEX(2_plantminer!$A$2:$Z$2000,MATCH($B134,INDEX(2_plantminer!$A$2:$Z$2000,0,MATCH("original.search",2_plantminer!$A$1:$Z$1,0)),0),MATCH("family",2_plantminer!$A$1:$Z$1,0))&amp;"","")))</f>
        <v/>
      </c>
      <c r="F134" s="6" t="str">
        <f aca="false">IF($B134="","",IF(IFERROR(INDEX(2_plantminer!$A$2:$Z$2000,MATCH($B134,INDEX(2_plantminer!$A$2:$Z$2000,0,MATCH("original.search",2_plantminer!$A$1:$Z$1,0)),0),MATCH("notes",2_plantminer!$A$1:$Z$1,0))&amp;"","")="NA","",IFERROR(INDEX(2_plantminer!$A$2:$Z$2000,MATCH($B134,INDEX(2_plantminer!$A$2:$Z$2000,0,MATCH("original.search",2_plantminer!$A$1:$Z$1,0)),0),MATCH("notes",2_plantminer!$A$1:$Z$1,0))&amp;"","")))</f>
        <v/>
      </c>
      <c r="G134" s="6" t="str">
        <f aca="false">IF($B134="","",IF(IFERROR(INDEX(2_plantminer!$A$2:$Z$2000,MATCH($B134,INDEX(2_plantminer!$A$2:$Z$2000,0,MATCH("original.search",2_plantminer!$A$1:$Z$1,0)),0),MATCH("occurrence",2_plantminer!$A$1:$Z$1,0))&amp;"","")="NA","",IFERROR(INDEX(2_plantminer!$A$2:$Z$2000,MATCH($B134,INDEX(2_plantminer!$A$2:$Z$2000,0,MATCH("original.search",2_plantminer!$A$1:$Z$1,0)),0),MATCH("occurrence",2_plantminer!$A$1:$Z$1,0))&amp;"","")))</f>
        <v/>
      </c>
      <c r="H134" s="6" t="str">
        <f aca="false">IF($B134="","",IF(IFERROR(INDEX(2_plantminer!$A$2:$Z$2000,MATCH($B134,INDEX(2_plantminer!$A$2:$Z$2000,0,MATCH("original.search",2_plantminer!$A$1:$Z$1,0)),0),MATCH("establishment",2_plantminer!$A$1:$Z$1,0))&amp;"","")="NA","",IFERROR(INDEX(2_plantminer!$A$2:$Z$2000,MATCH($B134,INDEX(2_plantminer!$A$2:$Z$2000,0,MATCH("original.search",2_plantminer!$A$1:$Z$1,0)),0),MATCH("establishment",2_plantminer!$A$1:$Z$1,0))&amp;"","")))</f>
        <v/>
      </c>
      <c r="I134" s="6" t="str">
        <f aca="false">IF($B134="","",IF(IFERROR(INDEX(2_plantminer!$A$2:$Z$2000,MATCH($B134,INDEX(2_plantminer!$A$2:$Z$2000,0,MATCH("original.search",2_plantminer!$A$1:$Z$1,0)),0),MATCH("domain",2_plantminer!$A$1:$Z$1,0))&amp;"","")="NA","",IFERROR(INDEX(2_plantminer!$A$2:$Z$2000,MATCH($B134,INDEX(2_plantminer!$A$2:$Z$2000,0,MATCH("original.search",2_plantminer!$A$1:$Z$1,0)),0),MATCH("domain",2_plantminer!$A$1:$Z$1,0))&amp;"","")))</f>
        <v/>
      </c>
      <c r="J134" s="6" t="str">
        <f aca="false">IF(OR($B134="",$G134=""),"",IF(ISNUMBER(SEARCH("BR-AM",$G134)),"sim","não"))</f>
        <v/>
      </c>
      <c r="K134" s="6" t="str">
        <f aca="false">IF($E134="","",IF($E134=$A134,"não","sim"))</f>
        <v/>
      </c>
      <c r="L134" s="6" t="str">
        <f aca="false">IF($B134="","indeterminada",IF(COUNTIF(2_plantminer!$A$1:$Z$1,"original.search")=0,"falta o resultado do Plantminer",IF(ISNUMBER(SEARCH("not found",$F134)),"não encontrado → Flora e Funga",IF(AND($C134="",$F134=""),"sem resultado do Plantminer (confira se colou)",IF(ISNUMBER(SEARCH("check",$F134)),"ambíguo → Flora e Funga",IF(AND(ISNUMBER(SEARCH("misspelled",$F134)),ISNUMBER(SEARCH("synonym",$F134))),"grafia corrigida e sinônimo substituído",IF(ISNUMBER(SEARCH("misspelled",$F134)),"grafia corrigida",IF(ISNUMBER(SEARCH("synonym",$F134)),"sinônimo substituído",IF(AND($C134&lt;&gt;"",$G134="",COUNTIF($C134,"* *")&gt;0),"sem ocorrência no resultado → Flora e Funga",IF($J134="não","fora do AM → conferir identificação","OK"))))))))))</f>
        <v>sem resultado do Plantminer (confira se colou)</v>
      </c>
      <c r="M134" s="9"/>
      <c r="N134" s="9"/>
      <c r="O134" s="9"/>
      <c r="P134" s="9"/>
      <c r="Q134" s="9"/>
      <c r="R134" s="6" t="str">
        <f aca="false">IF($M134="","",IF(COUNTIF($M$3:$M$242,$M134)&gt;1,"sim","não"))</f>
        <v/>
      </c>
    </row>
    <row r="135" customFormat="false" ht="15" hidden="false" customHeight="false" outlineLevel="0" collapsed="false">
      <c r="A135" s="6" t="str">
        <f aca="false">1_lista!A134</f>
        <v>Lecythidaceae</v>
      </c>
      <c r="B135" s="6" t="str">
        <f aca="false">IF(1_lista!G134="","",1_lista!G134)</f>
        <v>Cariniana</v>
      </c>
      <c r="C135" s="6" t="str">
        <f aca="false">IF($B135="","",IF(IFERROR(INDEX(2_plantminer!$A$2:$Z$2000,MATCH($B135,INDEX(2_plantminer!$A$2:$Z$2000,0,MATCH("original.search",2_plantminer!$A$1:$Z$1,0)),0),MATCH("search.str",2_plantminer!$A$1:$Z$1,0))&amp;"","")="NA","",IFERROR(INDEX(2_plantminer!$A$2:$Z$2000,MATCH($B135,INDEX(2_plantminer!$A$2:$Z$2000,0,MATCH("original.search",2_plantminer!$A$1:$Z$1,0)),0),MATCH("search.str",2_plantminer!$A$1:$Z$1,0))&amp;"","")))</f>
        <v/>
      </c>
      <c r="D135" s="6" t="str">
        <f aca="false">IF($B135="","",IF(IFERROR(INDEX(2_plantminer!$A$2:$Z$2000,MATCH($B135,INDEX(2_plantminer!$A$2:$Z$2000,0,MATCH("original.search",2_plantminer!$A$1:$Z$1,0)),0),MATCH("scientific.name",2_plantminer!$A$1:$Z$1,0))&amp;"","")="NA","",IFERROR(INDEX(2_plantminer!$A$2:$Z$2000,MATCH($B135,INDEX(2_plantminer!$A$2:$Z$2000,0,MATCH("original.search",2_plantminer!$A$1:$Z$1,0)),0),MATCH("scientific.name",2_plantminer!$A$1:$Z$1,0))&amp;"","")))</f>
        <v/>
      </c>
      <c r="E135" s="6" t="str">
        <f aca="false">IF($B135="","",IF(IFERROR(INDEX(2_plantminer!$A$2:$Z$2000,MATCH($B135,INDEX(2_plantminer!$A$2:$Z$2000,0,MATCH("original.search",2_plantminer!$A$1:$Z$1,0)),0),MATCH("family",2_plantminer!$A$1:$Z$1,0))&amp;"","")="NA","",IFERROR(INDEX(2_plantminer!$A$2:$Z$2000,MATCH($B135,INDEX(2_plantminer!$A$2:$Z$2000,0,MATCH("original.search",2_plantminer!$A$1:$Z$1,0)),0),MATCH("family",2_plantminer!$A$1:$Z$1,0))&amp;"","")))</f>
        <v/>
      </c>
      <c r="F135" s="6" t="str">
        <f aca="false">IF($B135="","",IF(IFERROR(INDEX(2_plantminer!$A$2:$Z$2000,MATCH($B135,INDEX(2_plantminer!$A$2:$Z$2000,0,MATCH("original.search",2_plantminer!$A$1:$Z$1,0)),0),MATCH("notes",2_plantminer!$A$1:$Z$1,0))&amp;"","")="NA","",IFERROR(INDEX(2_plantminer!$A$2:$Z$2000,MATCH($B135,INDEX(2_plantminer!$A$2:$Z$2000,0,MATCH("original.search",2_plantminer!$A$1:$Z$1,0)),0),MATCH("notes",2_plantminer!$A$1:$Z$1,0))&amp;"","")))</f>
        <v/>
      </c>
      <c r="G135" s="6" t="str">
        <f aca="false">IF($B135="","",IF(IFERROR(INDEX(2_plantminer!$A$2:$Z$2000,MATCH($B135,INDEX(2_plantminer!$A$2:$Z$2000,0,MATCH("original.search",2_plantminer!$A$1:$Z$1,0)),0),MATCH("occurrence",2_plantminer!$A$1:$Z$1,0))&amp;"","")="NA","",IFERROR(INDEX(2_plantminer!$A$2:$Z$2000,MATCH($B135,INDEX(2_plantminer!$A$2:$Z$2000,0,MATCH("original.search",2_plantminer!$A$1:$Z$1,0)),0),MATCH("occurrence",2_plantminer!$A$1:$Z$1,0))&amp;"","")))</f>
        <v/>
      </c>
      <c r="H135" s="6" t="str">
        <f aca="false">IF($B135="","",IF(IFERROR(INDEX(2_plantminer!$A$2:$Z$2000,MATCH($B135,INDEX(2_plantminer!$A$2:$Z$2000,0,MATCH("original.search",2_plantminer!$A$1:$Z$1,0)),0),MATCH("establishment",2_plantminer!$A$1:$Z$1,0))&amp;"","")="NA","",IFERROR(INDEX(2_plantminer!$A$2:$Z$2000,MATCH($B135,INDEX(2_plantminer!$A$2:$Z$2000,0,MATCH("original.search",2_plantminer!$A$1:$Z$1,0)),0),MATCH("establishment",2_plantminer!$A$1:$Z$1,0))&amp;"","")))</f>
        <v/>
      </c>
      <c r="I135" s="6" t="str">
        <f aca="false">IF($B135="","",IF(IFERROR(INDEX(2_plantminer!$A$2:$Z$2000,MATCH($B135,INDEX(2_plantminer!$A$2:$Z$2000,0,MATCH("original.search",2_plantminer!$A$1:$Z$1,0)),0),MATCH("domain",2_plantminer!$A$1:$Z$1,0))&amp;"","")="NA","",IFERROR(INDEX(2_plantminer!$A$2:$Z$2000,MATCH($B135,INDEX(2_plantminer!$A$2:$Z$2000,0,MATCH("original.search",2_plantminer!$A$1:$Z$1,0)),0),MATCH("domain",2_plantminer!$A$1:$Z$1,0))&amp;"","")))</f>
        <v/>
      </c>
      <c r="J135" s="6" t="str">
        <f aca="false">IF(OR($B135="",$G135=""),"",IF(ISNUMBER(SEARCH("BR-AM",$G135)),"sim","não"))</f>
        <v/>
      </c>
      <c r="K135" s="6" t="str">
        <f aca="false">IF($E135="","",IF($E135=$A135,"não","sim"))</f>
        <v/>
      </c>
      <c r="L135" s="6" t="str">
        <f aca="false">IF($B135="","indeterminada",IF(COUNTIF(2_plantminer!$A$1:$Z$1,"original.search")=0,"falta o resultado do Plantminer",IF(ISNUMBER(SEARCH("not found",$F135)),"não encontrado → Flora e Funga",IF(AND($C135="",$F135=""),"sem resultado do Plantminer (confira se colou)",IF(ISNUMBER(SEARCH("check",$F135)),"ambíguo → Flora e Funga",IF(AND(ISNUMBER(SEARCH("misspelled",$F135)),ISNUMBER(SEARCH("synonym",$F135))),"grafia corrigida e sinônimo substituído",IF(ISNUMBER(SEARCH("misspelled",$F135)),"grafia corrigida",IF(ISNUMBER(SEARCH("synonym",$F135)),"sinônimo substituído",IF(AND($C135&lt;&gt;"",$G135="",COUNTIF($C135,"* *")&gt;0),"sem ocorrência no resultado → Flora e Funga",IF($J135="não","fora do AM → conferir identificação","OK"))))))))))</f>
        <v>sem resultado do Plantminer (confira se colou)</v>
      </c>
      <c r="M135" s="9"/>
      <c r="N135" s="9"/>
      <c r="O135" s="9"/>
      <c r="P135" s="9"/>
      <c r="Q135" s="9"/>
      <c r="R135" s="6" t="str">
        <f aca="false">IF($M135="","",IF(COUNTIF($M$3:$M$242,$M135)&gt;1,"sim","não"))</f>
        <v/>
      </c>
    </row>
    <row r="136" customFormat="false" ht="15" hidden="false" customHeight="false" outlineLevel="0" collapsed="false">
      <c r="A136" s="6" t="str">
        <f aca="false">1_lista!A135</f>
        <v>Lecythidaceae</v>
      </c>
      <c r="B136" s="6" t="str">
        <f aca="false">IF(1_lista!G135="","",1_lista!G135)</f>
        <v>Corythophora</v>
      </c>
      <c r="C136" s="6" t="str">
        <f aca="false">IF($B136="","",IF(IFERROR(INDEX(2_plantminer!$A$2:$Z$2000,MATCH($B136,INDEX(2_plantminer!$A$2:$Z$2000,0,MATCH("original.search",2_plantminer!$A$1:$Z$1,0)),0),MATCH("search.str",2_plantminer!$A$1:$Z$1,0))&amp;"","")="NA","",IFERROR(INDEX(2_plantminer!$A$2:$Z$2000,MATCH($B136,INDEX(2_plantminer!$A$2:$Z$2000,0,MATCH("original.search",2_plantminer!$A$1:$Z$1,0)),0),MATCH("search.str",2_plantminer!$A$1:$Z$1,0))&amp;"","")))</f>
        <v/>
      </c>
      <c r="D136" s="6" t="str">
        <f aca="false">IF($B136="","",IF(IFERROR(INDEX(2_plantminer!$A$2:$Z$2000,MATCH($B136,INDEX(2_plantminer!$A$2:$Z$2000,0,MATCH("original.search",2_plantminer!$A$1:$Z$1,0)),0),MATCH("scientific.name",2_plantminer!$A$1:$Z$1,0))&amp;"","")="NA","",IFERROR(INDEX(2_plantminer!$A$2:$Z$2000,MATCH($B136,INDEX(2_plantminer!$A$2:$Z$2000,0,MATCH("original.search",2_plantminer!$A$1:$Z$1,0)),0),MATCH("scientific.name",2_plantminer!$A$1:$Z$1,0))&amp;"","")))</f>
        <v/>
      </c>
      <c r="E136" s="6" t="str">
        <f aca="false">IF($B136="","",IF(IFERROR(INDEX(2_plantminer!$A$2:$Z$2000,MATCH($B136,INDEX(2_plantminer!$A$2:$Z$2000,0,MATCH("original.search",2_plantminer!$A$1:$Z$1,0)),0),MATCH("family",2_plantminer!$A$1:$Z$1,0))&amp;"","")="NA","",IFERROR(INDEX(2_plantminer!$A$2:$Z$2000,MATCH($B136,INDEX(2_plantminer!$A$2:$Z$2000,0,MATCH("original.search",2_plantminer!$A$1:$Z$1,0)),0),MATCH("family",2_plantminer!$A$1:$Z$1,0))&amp;"","")))</f>
        <v/>
      </c>
      <c r="F136" s="6" t="str">
        <f aca="false">IF($B136="","",IF(IFERROR(INDEX(2_plantminer!$A$2:$Z$2000,MATCH($B136,INDEX(2_plantminer!$A$2:$Z$2000,0,MATCH("original.search",2_plantminer!$A$1:$Z$1,0)),0),MATCH("notes",2_plantminer!$A$1:$Z$1,0))&amp;"","")="NA","",IFERROR(INDEX(2_plantminer!$A$2:$Z$2000,MATCH($B136,INDEX(2_plantminer!$A$2:$Z$2000,0,MATCH("original.search",2_plantminer!$A$1:$Z$1,0)),0),MATCH("notes",2_plantminer!$A$1:$Z$1,0))&amp;"","")))</f>
        <v/>
      </c>
      <c r="G136" s="6" t="str">
        <f aca="false">IF($B136="","",IF(IFERROR(INDEX(2_plantminer!$A$2:$Z$2000,MATCH($B136,INDEX(2_plantminer!$A$2:$Z$2000,0,MATCH("original.search",2_plantminer!$A$1:$Z$1,0)),0),MATCH("occurrence",2_plantminer!$A$1:$Z$1,0))&amp;"","")="NA","",IFERROR(INDEX(2_plantminer!$A$2:$Z$2000,MATCH($B136,INDEX(2_plantminer!$A$2:$Z$2000,0,MATCH("original.search",2_plantminer!$A$1:$Z$1,0)),0),MATCH("occurrence",2_plantminer!$A$1:$Z$1,0))&amp;"","")))</f>
        <v/>
      </c>
      <c r="H136" s="6" t="str">
        <f aca="false">IF($B136="","",IF(IFERROR(INDEX(2_plantminer!$A$2:$Z$2000,MATCH($B136,INDEX(2_plantminer!$A$2:$Z$2000,0,MATCH("original.search",2_plantminer!$A$1:$Z$1,0)),0),MATCH("establishment",2_plantminer!$A$1:$Z$1,0))&amp;"","")="NA","",IFERROR(INDEX(2_plantminer!$A$2:$Z$2000,MATCH($B136,INDEX(2_plantminer!$A$2:$Z$2000,0,MATCH("original.search",2_plantminer!$A$1:$Z$1,0)),0),MATCH("establishment",2_plantminer!$A$1:$Z$1,0))&amp;"","")))</f>
        <v/>
      </c>
      <c r="I136" s="6" t="str">
        <f aca="false">IF($B136="","",IF(IFERROR(INDEX(2_plantminer!$A$2:$Z$2000,MATCH($B136,INDEX(2_plantminer!$A$2:$Z$2000,0,MATCH("original.search",2_plantminer!$A$1:$Z$1,0)),0),MATCH("domain",2_plantminer!$A$1:$Z$1,0))&amp;"","")="NA","",IFERROR(INDEX(2_plantminer!$A$2:$Z$2000,MATCH($B136,INDEX(2_plantminer!$A$2:$Z$2000,0,MATCH("original.search",2_plantminer!$A$1:$Z$1,0)),0),MATCH("domain",2_plantminer!$A$1:$Z$1,0))&amp;"","")))</f>
        <v/>
      </c>
      <c r="J136" s="6" t="str">
        <f aca="false">IF(OR($B136="",$G136=""),"",IF(ISNUMBER(SEARCH("BR-AM",$G136)),"sim","não"))</f>
        <v/>
      </c>
      <c r="K136" s="6" t="str">
        <f aca="false">IF($E136="","",IF($E136=$A136,"não","sim"))</f>
        <v/>
      </c>
      <c r="L136" s="6" t="str">
        <f aca="false">IF($B136="","indeterminada",IF(COUNTIF(2_plantminer!$A$1:$Z$1,"original.search")=0,"falta o resultado do Plantminer",IF(ISNUMBER(SEARCH("not found",$F136)),"não encontrado → Flora e Funga",IF(AND($C136="",$F136=""),"sem resultado do Plantminer (confira se colou)",IF(ISNUMBER(SEARCH("check",$F136)),"ambíguo → Flora e Funga",IF(AND(ISNUMBER(SEARCH("misspelled",$F136)),ISNUMBER(SEARCH("synonym",$F136))),"grafia corrigida e sinônimo substituído",IF(ISNUMBER(SEARCH("misspelled",$F136)),"grafia corrigida",IF(ISNUMBER(SEARCH("synonym",$F136)),"sinônimo substituído",IF(AND($C136&lt;&gt;"",$G136="",COUNTIF($C136,"* *")&gt;0),"sem ocorrência no resultado → Flora e Funga",IF($J136="não","fora do AM → conferir identificação","OK"))))))))))</f>
        <v>sem resultado do Plantminer (confira se colou)</v>
      </c>
      <c r="M136" s="9"/>
      <c r="N136" s="9"/>
      <c r="O136" s="9"/>
      <c r="P136" s="9"/>
      <c r="Q136" s="9"/>
      <c r="R136" s="6" t="str">
        <f aca="false">IF($M136="","",IF(COUNTIF($M$3:$M$242,$M136)&gt;1,"sim","não"))</f>
        <v/>
      </c>
    </row>
    <row r="137" customFormat="false" ht="15" hidden="false" customHeight="false" outlineLevel="0" collapsed="false">
      <c r="A137" s="6" t="str">
        <f aca="false">1_lista!A136</f>
        <v>Lecythidaceae</v>
      </c>
      <c r="B137" s="6" t="str">
        <f aca="false">IF(1_lista!G136="","",1_lista!G136)</f>
        <v>Eschweilera</v>
      </c>
      <c r="C137" s="6" t="str">
        <f aca="false">IF($B137="","",IF(IFERROR(INDEX(2_plantminer!$A$2:$Z$2000,MATCH($B137,INDEX(2_plantminer!$A$2:$Z$2000,0,MATCH("original.search",2_plantminer!$A$1:$Z$1,0)),0),MATCH("search.str",2_plantminer!$A$1:$Z$1,0))&amp;"","")="NA","",IFERROR(INDEX(2_plantminer!$A$2:$Z$2000,MATCH($B137,INDEX(2_plantminer!$A$2:$Z$2000,0,MATCH("original.search",2_plantminer!$A$1:$Z$1,0)),0),MATCH("search.str",2_plantminer!$A$1:$Z$1,0))&amp;"","")))</f>
        <v/>
      </c>
      <c r="D137" s="6" t="str">
        <f aca="false">IF($B137="","",IF(IFERROR(INDEX(2_plantminer!$A$2:$Z$2000,MATCH($B137,INDEX(2_plantminer!$A$2:$Z$2000,0,MATCH("original.search",2_plantminer!$A$1:$Z$1,0)),0),MATCH("scientific.name",2_plantminer!$A$1:$Z$1,0))&amp;"","")="NA","",IFERROR(INDEX(2_plantminer!$A$2:$Z$2000,MATCH($B137,INDEX(2_plantminer!$A$2:$Z$2000,0,MATCH("original.search",2_plantminer!$A$1:$Z$1,0)),0),MATCH("scientific.name",2_plantminer!$A$1:$Z$1,0))&amp;"","")))</f>
        <v/>
      </c>
      <c r="E137" s="6" t="str">
        <f aca="false">IF($B137="","",IF(IFERROR(INDEX(2_plantminer!$A$2:$Z$2000,MATCH($B137,INDEX(2_plantminer!$A$2:$Z$2000,0,MATCH("original.search",2_plantminer!$A$1:$Z$1,0)),0),MATCH("family",2_plantminer!$A$1:$Z$1,0))&amp;"","")="NA","",IFERROR(INDEX(2_plantminer!$A$2:$Z$2000,MATCH($B137,INDEX(2_plantminer!$A$2:$Z$2000,0,MATCH("original.search",2_plantminer!$A$1:$Z$1,0)),0),MATCH("family",2_plantminer!$A$1:$Z$1,0))&amp;"","")))</f>
        <v/>
      </c>
      <c r="F137" s="6" t="str">
        <f aca="false">IF($B137="","",IF(IFERROR(INDEX(2_plantminer!$A$2:$Z$2000,MATCH($B137,INDEX(2_plantminer!$A$2:$Z$2000,0,MATCH("original.search",2_plantminer!$A$1:$Z$1,0)),0),MATCH("notes",2_plantminer!$A$1:$Z$1,0))&amp;"","")="NA","",IFERROR(INDEX(2_plantminer!$A$2:$Z$2000,MATCH($B137,INDEX(2_plantminer!$A$2:$Z$2000,0,MATCH("original.search",2_plantminer!$A$1:$Z$1,0)),0),MATCH("notes",2_plantminer!$A$1:$Z$1,0))&amp;"","")))</f>
        <v/>
      </c>
      <c r="G137" s="6" t="str">
        <f aca="false">IF($B137="","",IF(IFERROR(INDEX(2_plantminer!$A$2:$Z$2000,MATCH($B137,INDEX(2_plantminer!$A$2:$Z$2000,0,MATCH("original.search",2_plantminer!$A$1:$Z$1,0)),0),MATCH("occurrence",2_plantminer!$A$1:$Z$1,0))&amp;"","")="NA","",IFERROR(INDEX(2_plantminer!$A$2:$Z$2000,MATCH($B137,INDEX(2_plantminer!$A$2:$Z$2000,0,MATCH("original.search",2_plantminer!$A$1:$Z$1,0)),0),MATCH("occurrence",2_plantminer!$A$1:$Z$1,0))&amp;"","")))</f>
        <v/>
      </c>
      <c r="H137" s="6" t="str">
        <f aca="false">IF($B137="","",IF(IFERROR(INDEX(2_plantminer!$A$2:$Z$2000,MATCH($B137,INDEX(2_plantminer!$A$2:$Z$2000,0,MATCH("original.search",2_plantminer!$A$1:$Z$1,0)),0),MATCH("establishment",2_plantminer!$A$1:$Z$1,0))&amp;"","")="NA","",IFERROR(INDEX(2_plantminer!$A$2:$Z$2000,MATCH($B137,INDEX(2_plantminer!$A$2:$Z$2000,0,MATCH("original.search",2_plantminer!$A$1:$Z$1,0)),0),MATCH("establishment",2_plantminer!$A$1:$Z$1,0))&amp;"","")))</f>
        <v/>
      </c>
      <c r="I137" s="6" t="str">
        <f aca="false">IF($B137="","",IF(IFERROR(INDEX(2_plantminer!$A$2:$Z$2000,MATCH($B137,INDEX(2_plantminer!$A$2:$Z$2000,0,MATCH("original.search",2_plantminer!$A$1:$Z$1,0)),0),MATCH("domain",2_plantminer!$A$1:$Z$1,0))&amp;"","")="NA","",IFERROR(INDEX(2_plantminer!$A$2:$Z$2000,MATCH($B137,INDEX(2_plantminer!$A$2:$Z$2000,0,MATCH("original.search",2_plantminer!$A$1:$Z$1,0)),0),MATCH("domain",2_plantminer!$A$1:$Z$1,0))&amp;"","")))</f>
        <v/>
      </c>
      <c r="J137" s="6" t="str">
        <f aca="false">IF(OR($B137="",$G137=""),"",IF(ISNUMBER(SEARCH("BR-AM",$G137)),"sim","não"))</f>
        <v/>
      </c>
      <c r="K137" s="6" t="str">
        <f aca="false">IF($E137="","",IF($E137=$A137,"não","sim"))</f>
        <v/>
      </c>
      <c r="L137" s="6" t="str">
        <f aca="false">IF($B137="","indeterminada",IF(COUNTIF(2_plantminer!$A$1:$Z$1,"original.search")=0,"falta o resultado do Plantminer",IF(ISNUMBER(SEARCH("not found",$F137)),"não encontrado → Flora e Funga",IF(AND($C137="",$F137=""),"sem resultado do Plantminer (confira se colou)",IF(ISNUMBER(SEARCH("check",$F137)),"ambíguo → Flora e Funga",IF(AND(ISNUMBER(SEARCH("misspelled",$F137)),ISNUMBER(SEARCH("synonym",$F137))),"grafia corrigida e sinônimo substituído",IF(ISNUMBER(SEARCH("misspelled",$F137)),"grafia corrigida",IF(ISNUMBER(SEARCH("synonym",$F137)),"sinônimo substituído",IF(AND($C137&lt;&gt;"",$G137="",COUNTIF($C137,"* *")&gt;0),"sem ocorrência no resultado → Flora e Funga",IF($J137="não","fora do AM → conferir identificação","OK"))))))))))</f>
        <v>sem resultado do Plantminer (confira se colou)</v>
      </c>
      <c r="M137" s="9"/>
      <c r="N137" s="9"/>
      <c r="O137" s="9"/>
      <c r="P137" s="9"/>
      <c r="Q137" s="9"/>
      <c r="R137" s="6" t="str">
        <f aca="false">IF($M137="","",IF(COUNTIF($M$3:$M$242,$M137)&gt;1,"sim","não"))</f>
        <v/>
      </c>
    </row>
    <row r="138" customFormat="false" ht="15" hidden="false" customHeight="false" outlineLevel="0" collapsed="false">
      <c r="A138" s="6" t="str">
        <f aca="false">1_lista!A137</f>
        <v>Lecythidaceae</v>
      </c>
      <c r="B138" s="6" t="str">
        <f aca="false">IF(1_lista!G137="","",1_lista!G137)</f>
        <v>Cariniana decandra</v>
      </c>
      <c r="C138" s="6" t="str">
        <f aca="false">IF($B138="","",IF(IFERROR(INDEX(2_plantminer!$A$2:$Z$2000,MATCH($B138,INDEX(2_plantminer!$A$2:$Z$2000,0,MATCH("original.search",2_plantminer!$A$1:$Z$1,0)),0),MATCH("search.str",2_plantminer!$A$1:$Z$1,0))&amp;"","")="NA","",IFERROR(INDEX(2_plantminer!$A$2:$Z$2000,MATCH($B138,INDEX(2_plantminer!$A$2:$Z$2000,0,MATCH("original.search",2_plantminer!$A$1:$Z$1,0)),0),MATCH("search.str",2_plantminer!$A$1:$Z$1,0))&amp;"","")))</f>
        <v/>
      </c>
      <c r="D138" s="6" t="str">
        <f aca="false">IF($B138="","",IF(IFERROR(INDEX(2_plantminer!$A$2:$Z$2000,MATCH($B138,INDEX(2_plantminer!$A$2:$Z$2000,0,MATCH("original.search",2_plantminer!$A$1:$Z$1,0)),0),MATCH("scientific.name",2_plantminer!$A$1:$Z$1,0))&amp;"","")="NA","",IFERROR(INDEX(2_plantminer!$A$2:$Z$2000,MATCH($B138,INDEX(2_plantminer!$A$2:$Z$2000,0,MATCH("original.search",2_plantminer!$A$1:$Z$1,0)),0),MATCH("scientific.name",2_plantminer!$A$1:$Z$1,0))&amp;"","")))</f>
        <v/>
      </c>
      <c r="E138" s="6" t="str">
        <f aca="false">IF($B138="","",IF(IFERROR(INDEX(2_plantminer!$A$2:$Z$2000,MATCH($B138,INDEX(2_plantminer!$A$2:$Z$2000,0,MATCH("original.search",2_plantminer!$A$1:$Z$1,0)),0),MATCH("family",2_plantminer!$A$1:$Z$1,0))&amp;"","")="NA","",IFERROR(INDEX(2_plantminer!$A$2:$Z$2000,MATCH($B138,INDEX(2_plantminer!$A$2:$Z$2000,0,MATCH("original.search",2_plantminer!$A$1:$Z$1,0)),0),MATCH("family",2_plantminer!$A$1:$Z$1,0))&amp;"","")))</f>
        <v/>
      </c>
      <c r="F138" s="6" t="str">
        <f aca="false">IF($B138="","",IF(IFERROR(INDEX(2_plantminer!$A$2:$Z$2000,MATCH($B138,INDEX(2_plantminer!$A$2:$Z$2000,0,MATCH("original.search",2_plantminer!$A$1:$Z$1,0)),0),MATCH("notes",2_plantminer!$A$1:$Z$1,0))&amp;"","")="NA","",IFERROR(INDEX(2_plantminer!$A$2:$Z$2000,MATCH($B138,INDEX(2_plantminer!$A$2:$Z$2000,0,MATCH("original.search",2_plantminer!$A$1:$Z$1,0)),0),MATCH("notes",2_plantminer!$A$1:$Z$1,0))&amp;"","")))</f>
        <v/>
      </c>
      <c r="G138" s="6" t="str">
        <f aca="false">IF($B138="","",IF(IFERROR(INDEX(2_plantminer!$A$2:$Z$2000,MATCH($B138,INDEX(2_plantminer!$A$2:$Z$2000,0,MATCH("original.search",2_plantminer!$A$1:$Z$1,0)),0),MATCH("occurrence",2_plantminer!$A$1:$Z$1,0))&amp;"","")="NA","",IFERROR(INDEX(2_plantminer!$A$2:$Z$2000,MATCH($B138,INDEX(2_plantminer!$A$2:$Z$2000,0,MATCH("original.search",2_plantminer!$A$1:$Z$1,0)),0),MATCH("occurrence",2_plantminer!$A$1:$Z$1,0))&amp;"","")))</f>
        <v/>
      </c>
      <c r="H138" s="6" t="str">
        <f aca="false">IF($B138="","",IF(IFERROR(INDEX(2_plantminer!$A$2:$Z$2000,MATCH($B138,INDEX(2_plantminer!$A$2:$Z$2000,0,MATCH("original.search",2_plantminer!$A$1:$Z$1,0)),0),MATCH("establishment",2_plantminer!$A$1:$Z$1,0))&amp;"","")="NA","",IFERROR(INDEX(2_plantminer!$A$2:$Z$2000,MATCH($B138,INDEX(2_plantminer!$A$2:$Z$2000,0,MATCH("original.search",2_plantminer!$A$1:$Z$1,0)),0),MATCH("establishment",2_plantminer!$A$1:$Z$1,0))&amp;"","")))</f>
        <v/>
      </c>
      <c r="I138" s="6" t="str">
        <f aca="false">IF($B138="","",IF(IFERROR(INDEX(2_plantminer!$A$2:$Z$2000,MATCH($B138,INDEX(2_plantminer!$A$2:$Z$2000,0,MATCH("original.search",2_plantminer!$A$1:$Z$1,0)),0),MATCH("domain",2_plantminer!$A$1:$Z$1,0))&amp;"","")="NA","",IFERROR(INDEX(2_plantminer!$A$2:$Z$2000,MATCH($B138,INDEX(2_plantminer!$A$2:$Z$2000,0,MATCH("original.search",2_plantminer!$A$1:$Z$1,0)),0),MATCH("domain",2_plantminer!$A$1:$Z$1,0))&amp;"","")))</f>
        <v/>
      </c>
      <c r="J138" s="6" t="str">
        <f aca="false">IF(OR($B138="",$G138=""),"",IF(ISNUMBER(SEARCH("BR-AM",$G138)),"sim","não"))</f>
        <v/>
      </c>
      <c r="K138" s="6" t="str">
        <f aca="false">IF($E138="","",IF($E138=$A138,"não","sim"))</f>
        <v/>
      </c>
      <c r="L138" s="6" t="str">
        <f aca="false">IF($B138="","indeterminada",IF(COUNTIF(2_plantminer!$A$1:$Z$1,"original.search")=0,"falta o resultado do Plantminer",IF(ISNUMBER(SEARCH("not found",$F138)),"não encontrado → Flora e Funga",IF(AND($C138="",$F138=""),"sem resultado do Plantminer (confira se colou)",IF(ISNUMBER(SEARCH("check",$F138)),"ambíguo → Flora e Funga",IF(AND(ISNUMBER(SEARCH("misspelled",$F138)),ISNUMBER(SEARCH("synonym",$F138))),"grafia corrigida e sinônimo substituído",IF(ISNUMBER(SEARCH("misspelled",$F138)),"grafia corrigida",IF(ISNUMBER(SEARCH("synonym",$F138)),"sinônimo substituído",IF(AND($C138&lt;&gt;"",$G138="",COUNTIF($C138,"* *")&gt;0),"sem ocorrência no resultado → Flora e Funga",IF($J138="não","fora do AM → conferir identificação","OK"))))))))))</f>
        <v>sem resultado do Plantminer (confira se colou)</v>
      </c>
      <c r="M138" s="9"/>
      <c r="N138" s="9"/>
      <c r="O138" s="9"/>
      <c r="P138" s="9"/>
      <c r="Q138" s="9"/>
      <c r="R138" s="6" t="str">
        <f aca="false">IF($M138="","",IF(COUNTIF($M$3:$M$242,$M138)&gt;1,"sim","não"))</f>
        <v/>
      </c>
    </row>
    <row r="139" customFormat="false" ht="15" hidden="false" customHeight="false" outlineLevel="0" collapsed="false">
      <c r="A139" s="6" t="str">
        <f aca="false">1_lista!A138</f>
        <v>Lecythidaceae</v>
      </c>
      <c r="B139" s="6" t="str">
        <f aca="false">IF(1_lista!G138="","",1_lista!G138)</f>
        <v>Conceveiba guianensis</v>
      </c>
      <c r="C139" s="6" t="str">
        <f aca="false">IF($B139="","",IF(IFERROR(INDEX(2_plantminer!$A$2:$Z$2000,MATCH($B139,INDEX(2_plantminer!$A$2:$Z$2000,0,MATCH("original.search",2_plantminer!$A$1:$Z$1,0)),0),MATCH("search.str",2_plantminer!$A$1:$Z$1,0))&amp;"","")="NA","",IFERROR(INDEX(2_plantminer!$A$2:$Z$2000,MATCH($B139,INDEX(2_plantminer!$A$2:$Z$2000,0,MATCH("original.search",2_plantminer!$A$1:$Z$1,0)),0),MATCH("search.str",2_plantminer!$A$1:$Z$1,0))&amp;"","")))</f>
        <v/>
      </c>
      <c r="D139" s="6" t="str">
        <f aca="false">IF($B139="","",IF(IFERROR(INDEX(2_plantminer!$A$2:$Z$2000,MATCH($B139,INDEX(2_plantminer!$A$2:$Z$2000,0,MATCH("original.search",2_plantminer!$A$1:$Z$1,0)),0),MATCH("scientific.name",2_plantminer!$A$1:$Z$1,0))&amp;"","")="NA","",IFERROR(INDEX(2_plantminer!$A$2:$Z$2000,MATCH($B139,INDEX(2_plantminer!$A$2:$Z$2000,0,MATCH("original.search",2_plantminer!$A$1:$Z$1,0)),0),MATCH("scientific.name",2_plantminer!$A$1:$Z$1,0))&amp;"","")))</f>
        <v/>
      </c>
      <c r="E139" s="6" t="str">
        <f aca="false">IF($B139="","",IF(IFERROR(INDEX(2_plantminer!$A$2:$Z$2000,MATCH($B139,INDEX(2_plantminer!$A$2:$Z$2000,0,MATCH("original.search",2_plantminer!$A$1:$Z$1,0)),0),MATCH("family",2_plantminer!$A$1:$Z$1,0))&amp;"","")="NA","",IFERROR(INDEX(2_plantminer!$A$2:$Z$2000,MATCH($B139,INDEX(2_plantminer!$A$2:$Z$2000,0,MATCH("original.search",2_plantminer!$A$1:$Z$1,0)),0),MATCH("family",2_plantminer!$A$1:$Z$1,0))&amp;"","")))</f>
        <v/>
      </c>
      <c r="F139" s="6" t="str">
        <f aca="false">IF($B139="","",IF(IFERROR(INDEX(2_plantminer!$A$2:$Z$2000,MATCH($B139,INDEX(2_plantminer!$A$2:$Z$2000,0,MATCH("original.search",2_plantminer!$A$1:$Z$1,0)),0),MATCH("notes",2_plantminer!$A$1:$Z$1,0))&amp;"","")="NA","",IFERROR(INDEX(2_plantminer!$A$2:$Z$2000,MATCH($B139,INDEX(2_plantminer!$A$2:$Z$2000,0,MATCH("original.search",2_plantminer!$A$1:$Z$1,0)),0),MATCH("notes",2_plantminer!$A$1:$Z$1,0))&amp;"","")))</f>
        <v/>
      </c>
      <c r="G139" s="6" t="str">
        <f aca="false">IF($B139="","",IF(IFERROR(INDEX(2_plantminer!$A$2:$Z$2000,MATCH($B139,INDEX(2_plantminer!$A$2:$Z$2000,0,MATCH("original.search",2_plantminer!$A$1:$Z$1,0)),0),MATCH("occurrence",2_plantminer!$A$1:$Z$1,0))&amp;"","")="NA","",IFERROR(INDEX(2_plantminer!$A$2:$Z$2000,MATCH($B139,INDEX(2_plantminer!$A$2:$Z$2000,0,MATCH("original.search",2_plantminer!$A$1:$Z$1,0)),0),MATCH("occurrence",2_plantminer!$A$1:$Z$1,0))&amp;"","")))</f>
        <v/>
      </c>
      <c r="H139" s="6" t="str">
        <f aca="false">IF($B139="","",IF(IFERROR(INDEX(2_plantminer!$A$2:$Z$2000,MATCH($B139,INDEX(2_plantminer!$A$2:$Z$2000,0,MATCH("original.search",2_plantminer!$A$1:$Z$1,0)),0),MATCH("establishment",2_plantminer!$A$1:$Z$1,0))&amp;"","")="NA","",IFERROR(INDEX(2_plantminer!$A$2:$Z$2000,MATCH($B139,INDEX(2_plantminer!$A$2:$Z$2000,0,MATCH("original.search",2_plantminer!$A$1:$Z$1,0)),0),MATCH("establishment",2_plantminer!$A$1:$Z$1,0))&amp;"","")))</f>
        <v/>
      </c>
      <c r="I139" s="6" t="str">
        <f aca="false">IF($B139="","",IF(IFERROR(INDEX(2_plantminer!$A$2:$Z$2000,MATCH($B139,INDEX(2_plantminer!$A$2:$Z$2000,0,MATCH("original.search",2_plantminer!$A$1:$Z$1,0)),0),MATCH("domain",2_plantminer!$A$1:$Z$1,0))&amp;"","")="NA","",IFERROR(INDEX(2_plantminer!$A$2:$Z$2000,MATCH($B139,INDEX(2_plantminer!$A$2:$Z$2000,0,MATCH("original.search",2_plantminer!$A$1:$Z$1,0)),0),MATCH("domain",2_plantminer!$A$1:$Z$1,0))&amp;"","")))</f>
        <v/>
      </c>
      <c r="J139" s="6" t="str">
        <f aca="false">IF(OR($B139="",$G139=""),"",IF(ISNUMBER(SEARCH("BR-AM",$G139)),"sim","não"))</f>
        <v/>
      </c>
      <c r="K139" s="6" t="str">
        <f aca="false">IF($E139="","",IF($E139=$A139,"não","sim"))</f>
        <v/>
      </c>
      <c r="L139" s="6" t="str">
        <f aca="false">IF($B139="","indeterminada",IF(COUNTIF(2_plantminer!$A$1:$Z$1,"original.search")=0,"falta o resultado do Plantminer",IF(ISNUMBER(SEARCH("not found",$F139)),"não encontrado → Flora e Funga",IF(AND($C139="",$F139=""),"sem resultado do Plantminer (confira se colou)",IF(ISNUMBER(SEARCH("check",$F139)),"ambíguo → Flora e Funga",IF(AND(ISNUMBER(SEARCH("misspelled",$F139)),ISNUMBER(SEARCH("synonym",$F139))),"grafia corrigida e sinônimo substituído",IF(ISNUMBER(SEARCH("misspelled",$F139)),"grafia corrigida",IF(ISNUMBER(SEARCH("synonym",$F139)),"sinônimo substituído",IF(AND($C139&lt;&gt;"",$G139="",COUNTIF($C139,"* *")&gt;0),"sem ocorrência no resultado → Flora e Funga",IF($J139="não","fora do AM → conferir identificação","OK"))))))))))</f>
        <v>sem resultado do Plantminer (confira se colou)</v>
      </c>
      <c r="M139" s="9"/>
      <c r="N139" s="9"/>
      <c r="O139" s="9"/>
      <c r="P139" s="9"/>
      <c r="Q139" s="9"/>
      <c r="R139" s="6" t="str">
        <f aca="false">IF($M139="","",IF(COUNTIF($M$3:$M$242,$M139)&gt;1,"sim","não"))</f>
        <v/>
      </c>
    </row>
    <row r="140" customFormat="false" ht="15" hidden="false" customHeight="false" outlineLevel="0" collapsed="false">
      <c r="A140" s="6" t="str">
        <f aca="false">1_lista!A139</f>
        <v>Lecythidaceae</v>
      </c>
      <c r="B140" s="6" t="str">
        <f aca="false">IF(1_lista!G139="","",1_lista!G139)</f>
        <v>Corythophora alta</v>
      </c>
      <c r="C140" s="6" t="str">
        <f aca="false">IF($B140="","",IF(IFERROR(INDEX(2_plantminer!$A$2:$Z$2000,MATCH($B140,INDEX(2_plantminer!$A$2:$Z$2000,0,MATCH("original.search",2_plantminer!$A$1:$Z$1,0)),0),MATCH("search.str",2_plantminer!$A$1:$Z$1,0))&amp;"","")="NA","",IFERROR(INDEX(2_plantminer!$A$2:$Z$2000,MATCH($B140,INDEX(2_plantminer!$A$2:$Z$2000,0,MATCH("original.search",2_plantminer!$A$1:$Z$1,0)),0),MATCH("search.str",2_plantminer!$A$1:$Z$1,0))&amp;"","")))</f>
        <v/>
      </c>
      <c r="D140" s="6" t="str">
        <f aca="false">IF($B140="","",IF(IFERROR(INDEX(2_plantminer!$A$2:$Z$2000,MATCH($B140,INDEX(2_plantminer!$A$2:$Z$2000,0,MATCH("original.search",2_plantminer!$A$1:$Z$1,0)),0),MATCH("scientific.name",2_plantminer!$A$1:$Z$1,0))&amp;"","")="NA","",IFERROR(INDEX(2_plantminer!$A$2:$Z$2000,MATCH($B140,INDEX(2_plantminer!$A$2:$Z$2000,0,MATCH("original.search",2_plantminer!$A$1:$Z$1,0)),0),MATCH("scientific.name",2_plantminer!$A$1:$Z$1,0))&amp;"","")))</f>
        <v/>
      </c>
      <c r="E140" s="6" t="str">
        <f aca="false">IF($B140="","",IF(IFERROR(INDEX(2_plantminer!$A$2:$Z$2000,MATCH($B140,INDEX(2_plantminer!$A$2:$Z$2000,0,MATCH("original.search",2_plantminer!$A$1:$Z$1,0)),0),MATCH("family",2_plantminer!$A$1:$Z$1,0))&amp;"","")="NA","",IFERROR(INDEX(2_plantminer!$A$2:$Z$2000,MATCH($B140,INDEX(2_plantminer!$A$2:$Z$2000,0,MATCH("original.search",2_plantminer!$A$1:$Z$1,0)),0),MATCH("family",2_plantminer!$A$1:$Z$1,0))&amp;"","")))</f>
        <v/>
      </c>
      <c r="F140" s="6" t="str">
        <f aca="false">IF($B140="","",IF(IFERROR(INDEX(2_plantminer!$A$2:$Z$2000,MATCH($B140,INDEX(2_plantminer!$A$2:$Z$2000,0,MATCH("original.search",2_plantminer!$A$1:$Z$1,0)),0),MATCH("notes",2_plantminer!$A$1:$Z$1,0))&amp;"","")="NA","",IFERROR(INDEX(2_plantminer!$A$2:$Z$2000,MATCH($B140,INDEX(2_plantminer!$A$2:$Z$2000,0,MATCH("original.search",2_plantminer!$A$1:$Z$1,0)),0),MATCH("notes",2_plantminer!$A$1:$Z$1,0))&amp;"","")))</f>
        <v/>
      </c>
      <c r="G140" s="6" t="str">
        <f aca="false">IF($B140="","",IF(IFERROR(INDEX(2_plantminer!$A$2:$Z$2000,MATCH($B140,INDEX(2_plantminer!$A$2:$Z$2000,0,MATCH("original.search",2_plantminer!$A$1:$Z$1,0)),0),MATCH("occurrence",2_plantminer!$A$1:$Z$1,0))&amp;"","")="NA","",IFERROR(INDEX(2_plantminer!$A$2:$Z$2000,MATCH($B140,INDEX(2_plantminer!$A$2:$Z$2000,0,MATCH("original.search",2_plantminer!$A$1:$Z$1,0)),0),MATCH("occurrence",2_plantminer!$A$1:$Z$1,0))&amp;"","")))</f>
        <v/>
      </c>
      <c r="H140" s="6" t="str">
        <f aca="false">IF($B140="","",IF(IFERROR(INDEX(2_plantminer!$A$2:$Z$2000,MATCH($B140,INDEX(2_plantminer!$A$2:$Z$2000,0,MATCH("original.search",2_plantminer!$A$1:$Z$1,0)),0),MATCH("establishment",2_plantminer!$A$1:$Z$1,0))&amp;"","")="NA","",IFERROR(INDEX(2_plantminer!$A$2:$Z$2000,MATCH($B140,INDEX(2_plantminer!$A$2:$Z$2000,0,MATCH("original.search",2_plantminer!$A$1:$Z$1,0)),0),MATCH("establishment",2_plantminer!$A$1:$Z$1,0))&amp;"","")))</f>
        <v/>
      </c>
      <c r="I140" s="6" t="str">
        <f aca="false">IF($B140="","",IF(IFERROR(INDEX(2_plantminer!$A$2:$Z$2000,MATCH($B140,INDEX(2_plantminer!$A$2:$Z$2000,0,MATCH("original.search",2_plantminer!$A$1:$Z$1,0)),0),MATCH("domain",2_plantminer!$A$1:$Z$1,0))&amp;"","")="NA","",IFERROR(INDEX(2_plantminer!$A$2:$Z$2000,MATCH($B140,INDEX(2_plantminer!$A$2:$Z$2000,0,MATCH("original.search",2_plantminer!$A$1:$Z$1,0)),0),MATCH("domain",2_plantminer!$A$1:$Z$1,0))&amp;"","")))</f>
        <v/>
      </c>
      <c r="J140" s="6" t="str">
        <f aca="false">IF(OR($B140="",$G140=""),"",IF(ISNUMBER(SEARCH("BR-AM",$G140)),"sim","não"))</f>
        <v/>
      </c>
      <c r="K140" s="6" t="str">
        <f aca="false">IF($E140="","",IF($E140=$A140,"não","sim"))</f>
        <v/>
      </c>
      <c r="L140" s="6" t="str">
        <f aca="false">IF($B140="","indeterminada",IF(COUNTIF(2_plantminer!$A$1:$Z$1,"original.search")=0,"falta o resultado do Plantminer",IF(ISNUMBER(SEARCH("not found",$F140)),"não encontrado → Flora e Funga",IF(AND($C140="",$F140=""),"sem resultado do Plantminer (confira se colou)",IF(ISNUMBER(SEARCH("check",$F140)),"ambíguo → Flora e Funga",IF(AND(ISNUMBER(SEARCH("misspelled",$F140)),ISNUMBER(SEARCH("synonym",$F140))),"grafia corrigida e sinônimo substituído",IF(ISNUMBER(SEARCH("misspelled",$F140)),"grafia corrigida",IF(ISNUMBER(SEARCH("synonym",$F140)),"sinônimo substituído",IF(AND($C140&lt;&gt;"",$G140="",COUNTIF($C140,"* *")&gt;0),"sem ocorrência no resultado → Flora e Funga",IF($J140="não","fora do AM → conferir identificação","OK"))))))))))</f>
        <v>sem resultado do Plantminer (confira se colou)</v>
      </c>
      <c r="M140" s="9"/>
      <c r="N140" s="9"/>
      <c r="O140" s="9"/>
      <c r="P140" s="9"/>
      <c r="Q140" s="9"/>
      <c r="R140" s="6" t="str">
        <f aca="false">IF($M140="","",IF(COUNTIF($M$3:$M$242,$M140)&gt;1,"sim","não"))</f>
        <v/>
      </c>
    </row>
    <row r="141" customFormat="false" ht="15" hidden="false" customHeight="false" outlineLevel="0" collapsed="false">
      <c r="A141" s="6" t="str">
        <f aca="false">1_lista!A140</f>
        <v>Lecythidaceae</v>
      </c>
      <c r="B141" s="6" t="str">
        <f aca="false">IF(1_lista!G140="","",1_lista!G140)</f>
        <v>Couratari stellata</v>
      </c>
      <c r="C141" s="6" t="str">
        <f aca="false">IF($B141="","",IF(IFERROR(INDEX(2_plantminer!$A$2:$Z$2000,MATCH($B141,INDEX(2_plantminer!$A$2:$Z$2000,0,MATCH("original.search",2_plantminer!$A$1:$Z$1,0)),0),MATCH("search.str",2_plantminer!$A$1:$Z$1,0))&amp;"","")="NA","",IFERROR(INDEX(2_plantminer!$A$2:$Z$2000,MATCH($B141,INDEX(2_plantminer!$A$2:$Z$2000,0,MATCH("original.search",2_plantminer!$A$1:$Z$1,0)),0),MATCH("search.str",2_plantminer!$A$1:$Z$1,0))&amp;"","")))</f>
        <v/>
      </c>
      <c r="D141" s="6" t="str">
        <f aca="false">IF($B141="","",IF(IFERROR(INDEX(2_plantminer!$A$2:$Z$2000,MATCH($B141,INDEX(2_plantminer!$A$2:$Z$2000,0,MATCH("original.search",2_plantminer!$A$1:$Z$1,0)),0),MATCH("scientific.name",2_plantminer!$A$1:$Z$1,0))&amp;"","")="NA","",IFERROR(INDEX(2_plantminer!$A$2:$Z$2000,MATCH($B141,INDEX(2_plantminer!$A$2:$Z$2000,0,MATCH("original.search",2_plantminer!$A$1:$Z$1,0)),0),MATCH("scientific.name",2_plantminer!$A$1:$Z$1,0))&amp;"","")))</f>
        <v/>
      </c>
      <c r="E141" s="6" t="str">
        <f aca="false">IF($B141="","",IF(IFERROR(INDEX(2_plantminer!$A$2:$Z$2000,MATCH($B141,INDEX(2_plantminer!$A$2:$Z$2000,0,MATCH("original.search",2_plantminer!$A$1:$Z$1,0)),0),MATCH("family",2_plantminer!$A$1:$Z$1,0))&amp;"","")="NA","",IFERROR(INDEX(2_plantminer!$A$2:$Z$2000,MATCH($B141,INDEX(2_plantminer!$A$2:$Z$2000,0,MATCH("original.search",2_plantminer!$A$1:$Z$1,0)),0),MATCH("family",2_plantminer!$A$1:$Z$1,0))&amp;"","")))</f>
        <v/>
      </c>
      <c r="F141" s="6" t="str">
        <f aca="false">IF($B141="","",IF(IFERROR(INDEX(2_plantminer!$A$2:$Z$2000,MATCH($B141,INDEX(2_plantminer!$A$2:$Z$2000,0,MATCH("original.search",2_plantminer!$A$1:$Z$1,0)),0),MATCH("notes",2_plantminer!$A$1:$Z$1,0))&amp;"","")="NA","",IFERROR(INDEX(2_plantminer!$A$2:$Z$2000,MATCH($B141,INDEX(2_plantminer!$A$2:$Z$2000,0,MATCH("original.search",2_plantminer!$A$1:$Z$1,0)),0),MATCH("notes",2_plantminer!$A$1:$Z$1,0))&amp;"","")))</f>
        <v/>
      </c>
      <c r="G141" s="6" t="str">
        <f aca="false">IF($B141="","",IF(IFERROR(INDEX(2_plantminer!$A$2:$Z$2000,MATCH($B141,INDEX(2_plantminer!$A$2:$Z$2000,0,MATCH("original.search",2_plantminer!$A$1:$Z$1,0)),0),MATCH("occurrence",2_plantminer!$A$1:$Z$1,0))&amp;"","")="NA","",IFERROR(INDEX(2_plantminer!$A$2:$Z$2000,MATCH($B141,INDEX(2_plantminer!$A$2:$Z$2000,0,MATCH("original.search",2_plantminer!$A$1:$Z$1,0)),0),MATCH("occurrence",2_plantminer!$A$1:$Z$1,0))&amp;"","")))</f>
        <v/>
      </c>
      <c r="H141" s="6" t="str">
        <f aca="false">IF($B141="","",IF(IFERROR(INDEX(2_plantminer!$A$2:$Z$2000,MATCH($B141,INDEX(2_plantminer!$A$2:$Z$2000,0,MATCH("original.search",2_plantminer!$A$1:$Z$1,0)),0),MATCH("establishment",2_plantminer!$A$1:$Z$1,0))&amp;"","")="NA","",IFERROR(INDEX(2_plantminer!$A$2:$Z$2000,MATCH($B141,INDEX(2_plantminer!$A$2:$Z$2000,0,MATCH("original.search",2_plantminer!$A$1:$Z$1,0)),0),MATCH("establishment",2_plantminer!$A$1:$Z$1,0))&amp;"","")))</f>
        <v/>
      </c>
      <c r="I141" s="6" t="str">
        <f aca="false">IF($B141="","",IF(IFERROR(INDEX(2_plantminer!$A$2:$Z$2000,MATCH($B141,INDEX(2_plantminer!$A$2:$Z$2000,0,MATCH("original.search",2_plantminer!$A$1:$Z$1,0)),0),MATCH("domain",2_plantminer!$A$1:$Z$1,0))&amp;"","")="NA","",IFERROR(INDEX(2_plantminer!$A$2:$Z$2000,MATCH($B141,INDEX(2_plantminer!$A$2:$Z$2000,0,MATCH("original.search",2_plantminer!$A$1:$Z$1,0)),0),MATCH("domain",2_plantminer!$A$1:$Z$1,0))&amp;"","")))</f>
        <v/>
      </c>
      <c r="J141" s="6" t="str">
        <f aca="false">IF(OR($B141="",$G141=""),"",IF(ISNUMBER(SEARCH("BR-AM",$G141)),"sim","não"))</f>
        <v/>
      </c>
      <c r="K141" s="6" t="str">
        <f aca="false">IF($E141="","",IF($E141=$A141,"não","sim"))</f>
        <v/>
      </c>
      <c r="L141" s="6" t="str">
        <f aca="false">IF($B141="","indeterminada",IF(COUNTIF(2_plantminer!$A$1:$Z$1,"original.search")=0,"falta o resultado do Plantminer",IF(ISNUMBER(SEARCH("not found",$F141)),"não encontrado → Flora e Funga",IF(AND($C141="",$F141=""),"sem resultado do Plantminer (confira se colou)",IF(ISNUMBER(SEARCH("check",$F141)),"ambíguo → Flora e Funga",IF(AND(ISNUMBER(SEARCH("misspelled",$F141)),ISNUMBER(SEARCH("synonym",$F141))),"grafia corrigida e sinônimo substituído",IF(ISNUMBER(SEARCH("misspelled",$F141)),"grafia corrigida",IF(ISNUMBER(SEARCH("synonym",$F141)),"sinônimo substituído",IF(AND($C141&lt;&gt;"",$G141="",COUNTIF($C141,"* *")&gt;0),"sem ocorrência no resultado → Flora e Funga",IF($J141="não","fora do AM → conferir identificação","OK"))))))))))</f>
        <v>sem resultado do Plantminer (confira se colou)</v>
      </c>
      <c r="M141" s="9"/>
      <c r="N141" s="9"/>
      <c r="O141" s="9"/>
      <c r="P141" s="9"/>
      <c r="Q141" s="9"/>
      <c r="R141" s="6" t="str">
        <f aca="false">IF($M141="","",IF(COUNTIF($M$3:$M$242,$M141)&gt;1,"sim","não"))</f>
        <v/>
      </c>
    </row>
    <row r="142" customFormat="false" ht="15" hidden="false" customHeight="false" outlineLevel="0" collapsed="false">
      <c r="A142" s="6" t="str">
        <f aca="false">1_lista!A141</f>
        <v>Lecythidaceae</v>
      </c>
      <c r="B142" s="6" t="str">
        <f aca="false">IF(1_lista!G141="","",1_lista!G141)</f>
        <v>Eschweilera amazonica</v>
      </c>
      <c r="C142" s="6" t="str">
        <f aca="false">IF($B142="","",IF(IFERROR(INDEX(2_plantminer!$A$2:$Z$2000,MATCH($B142,INDEX(2_plantminer!$A$2:$Z$2000,0,MATCH("original.search",2_plantminer!$A$1:$Z$1,0)),0),MATCH("search.str",2_plantminer!$A$1:$Z$1,0))&amp;"","")="NA","",IFERROR(INDEX(2_plantminer!$A$2:$Z$2000,MATCH($B142,INDEX(2_plantminer!$A$2:$Z$2000,0,MATCH("original.search",2_plantminer!$A$1:$Z$1,0)),0),MATCH("search.str",2_plantminer!$A$1:$Z$1,0))&amp;"","")))</f>
        <v/>
      </c>
      <c r="D142" s="6" t="str">
        <f aca="false">IF($B142="","",IF(IFERROR(INDEX(2_plantminer!$A$2:$Z$2000,MATCH($B142,INDEX(2_plantminer!$A$2:$Z$2000,0,MATCH("original.search",2_plantminer!$A$1:$Z$1,0)),0),MATCH("scientific.name",2_plantminer!$A$1:$Z$1,0))&amp;"","")="NA","",IFERROR(INDEX(2_plantminer!$A$2:$Z$2000,MATCH($B142,INDEX(2_plantminer!$A$2:$Z$2000,0,MATCH("original.search",2_plantminer!$A$1:$Z$1,0)),0),MATCH("scientific.name",2_plantminer!$A$1:$Z$1,0))&amp;"","")))</f>
        <v/>
      </c>
      <c r="E142" s="6" t="str">
        <f aca="false">IF($B142="","",IF(IFERROR(INDEX(2_plantminer!$A$2:$Z$2000,MATCH($B142,INDEX(2_plantminer!$A$2:$Z$2000,0,MATCH("original.search",2_plantminer!$A$1:$Z$1,0)),0),MATCH("family",2_plantminer!$A$1:$Z$1,0))&amp;"","")="NA","",IFERROR(INDEX(2_plantminer!$A$2:$Z$2000,MATCH($B142,INDEX(2_plantminer!$A$2:$Z$2000,0,MATCH("original.search",2_plantminer!$A$1:$Z$1,0)),0),MATCH("family",2_plantminer!$A$1:$Z$1,0))&amp;"","")))</f>
        <v/>
      </c>
      <c r="F142" s="6" t="str">
        <f aca="false">IF($B142="","",IF(IFERROR(INDEX(2_plantminer!$A$2:$Z$2000,MATCH($B142,INDEX(2_plantminer!$A$2:$Z$2000,0,MATCH("original.search",2_plantminer!$A$1:$Z$1,0)),0),MATCH("notes",2_plantminer!$A$1:$Z$1,0))&amp;"","")="NA","",IFERROR(INDEX(2_plantminer!$A$2:$Z$2000,MATCH($B142,INDEX(2_plantminer!$A$2:$Z$2000,0,MATCH("original.search",2_plantminer!$A$1:$Z$1,0)),0),MATCH("notes",2_plantminer!$A$1:$Z$1,0))&amp;"","")))</f>
        <v/>
      </c>
      <c r="G142" s="6" t="str">
        <f aca="false">IF($B142="","",IF(IFERROR(INDEX(2_plantminer!$A$2:$Z$2000,MATCH($B142,INDEX(2_plantminer!$A$2:$Z$2000,0,MATCH("original.search",2_plantminer!$A$1:$Z$1,0)),0),MATCH("occurrence",2_plantminer!$A$1:$Z$1,0))&amp;"","")="NA","",IFERROR(INDEX(2_plantminer!$A$2:$Z$2000,MATCH($B142,INDEX(2_plantminer!$A$2:$Z$2000,0,MATCH("original.search",2_plantminer!$A$1:$Z$1,0)),0),MATCH("occurrence",2_plantminer!$A$1:$Z$1,0))&amp;"","")))</f>
        <v/>
      </c>
      <c r="H142" s="6" t="str">
        <f aca="false">IF($B142="","",IF(IFERROR(INDEX(2_plantminer!$A$2:$Z$2000,MATCH($B142,INDEX(2_plantminer!$A$2:$Z$2000,0,MATCH("original.search",2_plantminer!$A$1:$Z$1,0)),0),MATCH("establishment",2_plantminer!$A$1:$Z$1,0))&amp;"","")="NA","",IFERROR(INDEX(2_plantminer!$A$2:$Z$2000,MATCH($B142,INDEX(2_plantminer!$A$2:$Z$2000,0,MATCH("original.search",2_plantminer!$A$1:$Z$1,0)),0),MATCH("establishment",2_plantminer!$A$1:$Z$1,0))&amp;"","")))</f>
        <v/>
      </c>
      <c r="I142" s="6" t="str">
        <f aca="false">IF($B142="","",IF(IFERROR(INDEX(2_plantminer!$A$2:$Z$2000,MATCH($B142,INDEX(2_plantminer!$A$2:$Z$2000,0,MATCH("original.search",2_plantminer!$A$1:$Z$1,0)),0),MATCH("domain",2_plantminer!$A$1:$Z$1,0))&amp;"","")="NA","",IFERROR(INDEX(2_plantminer!$A$2:$Z$2000,MATCH($B142,INDEX(2_plantminer!$A$2:$Z$2000,0,MATCH("original.search",2_plantminer!$A$1:$Z$1,0)),0),MATCH("domain",2_plantminer!$A$1:$Z$1,0))&amp;"","")))</f>
        <v/>
      </c>
      <c r="J142" s="6" t="str">
        <f aca="false">IF(OR($B142="",$G142=""),"",IF(ISNUMBER(SEARCH("BR-AM",$G142)),"sim","não"))</f>
        <v/>
      </c>
      <c r="K142" s="6" t="str">
        <f aca="false">IF($E142="","",IF($E142=$A142,"não","sim"))</f>
        <v/>
      </c>
      <c r="L142" s="6" t="str">
        <f aca="false">IF($B142="","indeterminada",IF(COUNTIF(2_plantminer!$A$1:$Z$1,"original.search")=0,"falta o resultado do Plantminer",IF(ISNUMBER(SEARCH("not found",$F142)),"não encontrado → Flora e Funga",IF(AND($C142="",$F142=""),"sem resultado do Plantminer (confira se colou)",IF(ISNUMBER(SEARCH("check",$F142)),"ambíguo → Flora e Funga",IF(AND(ISNUMBER(SEARCH("misspelled",$F142)),ISNUMBER(SEARCH("synonym",$F142))),"grafia corrigida e sinônimo substituído",IF(ISNUMBER(SEARCH("misspelled",$F142)),"grafia corrigida",IF(ISNUMBER(SEARCH("synonym",$F142)),"sinônimo substituído",IF(AND($C142&lt;&gt;"",$G142="",COUNTIF($C142,"* *")&gt;0),"sem ocorrência no resultado → Flora e Funga",IF($J142="não","fora do AM → conferir identificação","OK"))))))))))</f>
        <v>sem resultado do Plantminer (confira se colou)</v>
      </c>
      <c r="M142" s="9"/>
      <c r="N142" s="9"/>
      <c r="O142" s="9"/>
      <c r="P142" s="9"/>
      <c r="Q142" s="9"/>
      <c r="R142" s="6" t="str">
        <f aca="false">IF($M142="","",IF(COUNTIF($M$3:$M$242,$M142)&gt;1,"sim","não"))</f>
        <v/>
      </c>
    </row>
    <row r="143" customFormat="false" ht="15" hidden="false" customHeight="false" outlineLevel="0" collapsed="false">
      <c r="A143" s="6" t="str">
        <f aca="false">1_lista!A142</f>
        <v>Lecythidaceae</v>
      </c>
      <c r="B143" s="6" t="str">
        <f aca="false">IF(1_lista!G142="","",1_lista!G142)</f>
        <v>Eschweilera amazoniciformis</v>
      </c>
      <c r="C143" s="6" t="str">
        <f aca="false">IF($B143="","",IF(IFERROR(INDEX(2_plantminer!$A$2:$Z$2000,MATCH($B143,INDEX(2_plantminer!$A$2:$Z$2000,0,MATCH("original.search",2_plantminer!$A$1:$Z$1,0)),0),MATCH("search.str",2_plantminer!$A$1:$Z$1,0))&amp;"","")="NA","",IFERROR(INDEX(2_plantminer!$A$2:$Z$2000,MATCH($B143,INDEX(2_plantminer!$A$2:$Z$2000,0,MATCH("original.search",2_plantminer!$A$1:$Z$1,0)),0),MATCH("search.str",2_plantminer!$A$1:$Z$1,0))&amp;"","")))</f>
        <v/>
      </c>
      <c r="D143" s="6" t="str">
        <f aca="false">IF($B143="","",IF(IFERROR(INDEX(2_plantminer!$A$2:$Z$2000,MATCH($B143,INDEX(2_plantminer!$A$2:$Z$2000,0,MATCH("original.search",2_plantminer!$A$1:$Z$1,0)),0),MATCH("scientific.name",2_plantminer!$A$1:$Z$1,0))&amp;"","")="NA","",IFERROR(INDEX(2_plantminer!$A$2:$Z$2000,MATCH($B143,INDEX(2_plantminer!$A$2:$Z$2000,0,MATCH("original.search",2_plantminer!$A$1:$Z$1,0)),0),MATCH("scientific.name",2_plantminer!$A$1:$Z$1,0))&amp;"","")))</f>
        <v/>
      </c>
      <c r="E143" s="6" t="str">
        <f aca="false">IF($B143="","",IF(IFERROR(INDEX(2_plantminer!$A$2:$Z$2000,MATCH($B143,INDEX(2_plantminer!$A$2:$Z$2000,0,MATCH("original.search",2_plantminer!$A$1:$Z$1,0)),0),MATCH("family",2_plantminer!$A$1:$Z$1,0))&amp;"","")="NA","",IFERROR(INDEX(2_plantminer!$A$2:$Z$2000,MATCH($B143,INDEX(2_plantminer!$A$2:$Z$2000,0,MATCH("original.search",2_plantminer!$A$1:$Z$1,0)),0),MATCH("family",2_plantminer!$A$1:$Z$1,0))&amp;"","")))</f>
        <v/>
      </c>
      <c r="F143" s="6" t="str">
        <f aca="false">IF($B143="","",IF(IFERROR(INDEX(2_plantminer!$A$2:$Z$2000,MATCH($B143,INDEX(2_plantminer!$A$2:$Z$2000,0,MATCH("original.search",2_plantminer!$A$1:$Z$1,0)),0),MATCH("notes",2_plantminer!$A$1:$Z$1,0))&amp;"","")="NA","",IFERROR(INDEX(2_plantminer!$A$2:$Z$2000,MATCH($B143,INDEX(2_plantminer!$A$2:$Z$2000,0,MATCH("original.search",2_plantminer!$A$1:$Z$1,0)),0),MATCH("notes",2_plantminer!$A$1:$Z$1,0))&amp;"","")))</f>
        <v/>
      </c>
      <c r="G143" s="6" t="str">
        <f aca="false">IF($B143="","",IF(IFERROR(INDEX(2_plantminer!$A$2:$Z$2000,MATCH($B143,INDEX(2_plantminer!$A$2:$Z$2000,0,MATCH("original.search",2_plantminer!$A$1:$Z$1,0)),0),MATCH("occurrence",2_plantminer!$A$1:$Z$1,0))&amp;"","")="NA","",IFERROR(INDEX(2_plantminer!$A$2:$Z$2000,MATCH($B143,INDEX(2_plantminer!$A$2:$Z$2000,0,MATCH("original.search",2_plantminer!$A$1:$Z$1,0)),0),MATCH("occurrence",2_plantminer!$A$1:$Z$1,0))&amp;"","")))</f>
        <v/>
      </c>
      <c r="H143" s="6" t="str">
        <f aca="false">IF($B143="","",IF(IFERROR(INDEX(2_plantminer!$A$2:$Z$2000,MATCH($B143,INDEX(2_plantminer!$A$2:$Z$2000,0,MATCH("original.search",2_plantminer!$A$1:$Z$1,0)),0),MATCH("establishment",2_plantminer!$A$1:$Z$1,0))&amp;"","")="NA","",IFERROR(INDEX(2_plantminer!$A$2:$Z$2000,MATCH($B143,INDEX(2_plantminer!$A$2:$Z$2000,0,MATCH("original.search",2_plantminer!$A$1:$Z$1,0)),0),MATCH("establishment",2_plantminer!$A$1:$Z$1,0))&amp;"","")))</f>
        <v/>
      </c>
      <c r="I143" s="6" t="str">
        <f aca="false">IF($B143="","",IF(IFERROR(INDEX(2_plantminer!$A$2:$Z$2000,MATCH($B143,INDEX(2_plantminer!$A$2:$Z$2000,0,MATCH("original.search",2_plantminer!$A$1:$Z$1,0)),0),MATCH("domain",2_plantminer!$A$1:$Z$1,0))&amp;"","")="NA","",IFERROR(INDEX(2_plantminer!$A$2:$Z$2000,MATCH($B143,INDEX(2_plantminer!$A$2:$Z$2000,0,MATCH("original.search",2_plantminer!$A$1:$Z$1,0)),0),MATCH("domain",2_plantminer!$A$1:$Z$1,0))&amp;"","")))</f>
        <v/>
      </c>
      <c r="J143" s="6" t="str">
        <f aca="false">IF(OR($B143="",$G143=""),"",IF(ISNUMBER(SEARCH("BR-AM",$G143)),"sim","não"))</f>
        <v/>
      </c>
      <c r="K143" s="6" t="str">
        <f aca="false">IF($E143="","",IF($E143=$A143,"não","sim"))</f>
        <v/>
      </c>
      <c r="L143" s="6" t="str">
        <f aca="false">IF($B143="","indeterminada",IF(COUNTIF(2_plantminer!$A$1:$Z$1,"original.search")=0,"falta o resultado do Plantminer",IF(ISNUMBER(SEARCH("not found",$F143)),"não encontrado → Flora e Funga",IF(AND($C143="",$F143=""),"sem resultado do Plantminer (confira se colou)",IF(ISNUMBER(SEARCH("check",$F143)),"ambíguo → Flora e Funga",IF(AND(ISNUMBER(SEARCH("misspelled",$F143)),ISNUMBER(SEARCH("synonym",$F143))),"grafia corrigida e sinônimo substituído",IF(ISNUMBER(SEARCH("misspelled",$F143)),"grafia corrigida",IF(ISNUMBER(SEARCH("synonym",$F143)),"sinônimo substituído",IF(AND($C143&lt;&gt;"",$G143="",COUNTIF($C143,"* *")&gt;0),"sem ocorrência no resultado → Flora e Funga",IF($J143="não","fora do AM → conferir identificação","OK"))))))))))</f>
        <v>sem resultado do Plantminer (confira se colou)</v>
      </c>
      <c r="M143" s="9"/>
      <c r="N143" s="9"/>
      <c r="O143" s="9"/>
      <c r="P143" s="9"/>
      <c r="Q143" s="9"/>
      <c r="R143" s="6" t="str">
        <f aca="false">IF($M143="","",IF(COUNTIF($M$3:$M$242,$M143)&gt;1,"sim","não"))</f>
        <v/>
      </c>
    </row>
    <row r="144" customFormat="false" ht="15" hidden="false" customHeight="false" outlineLevel="0" collapsed="false">
      <c r="A144" s="6" t="str">
        <f aca="false">1_lista!A143</f>
        <v>Lecythidaceae</v>
      </c>
      <c r="B144" s="6" t="str">
        <f aca="false">IF(1_lista!G143="","",1_lista!G143)</f>
        <v>Eschweilera atropetiolata</v>
      </c>
      <c r="C144" s="6" t="str">
        <f aca="false">IF($B144="","",IF(IFERROR(INDEX(2_plantminer!$A$2:$Z$2000,MATCH($B144,INDEX(2_plantminer!$A$2:$Z$2000,0,MATCH("original.search",2_plantminer!$A$1:$Z$1,0)),0),MATCH("search.str",2_plantminer!$A$1:$Z$1,0))&amp;"","")="NA","",IFERROR(INDEX(2_plantminer!$A$2:$Z$2000,MATCH($B144,INDEX(2_plantminer!$A$2:$Z$2000,0,MATCH("original.search",2_plantminer!$A$1:$Z$1,0)),0),MATCH("search.str",2_plantminer!$A$1:$Z$1,0))&amp;"","")))</f>
        <v/>
      </c>
      <c r="D144" s="6" t="str">
        <f aca="false">IF($B144="","",IF(IFERROR(INDEX(2_plantminer!$A$2:$Z$2000,MATCH($B144,INDEX(2_plantminer!$A$2:$Z$2000,0,MATCH("original.search",2_plantminer!$A$1:$Z$1,0)),0),MATCH("scientific.name",2_plantminer!$A$1:$Z$1,0))&amp;"","")="NA","",IFERROR(INDEX(2_plantminer!$A$2:$Z$2000,MATCH($B144,INDEX(2_plantminer!$A$2:$Z$2000,0,MATCH("original.search",2_plantminer!$A$1:$Z$1,0)),0),MATCH("scientific.name",2_plantminer!$A$1:$Z$1,0))&amp;"","")))</f>
        <v/>
      </c>
      <c r="E144" s="6" t="str">
        <f aca="false">IF($B144="","",IF(IFERROR(INDEX(2_plantminer!$A$2:$Z$2000,MATCH($B144,INDEX(2_plantminer!$A$2:$Z$2000,0,MATCH("original.search",2_plantminer!$A$1:$Z$1,0)),0),MATCH("family",2_plantminer!$A$1:$Z$1,0))&amp;"","")="NA","",IFERROR(INDEX(2_plantminer!$A$2:$Z$2000,MATCH($B144,INDEX(2_plantminer!$A$2:$Z$2000,0,MATCH("original.search",2_plantminer!$A$1:$Z$1,0)),0),MATCH("family",2_plantminer!$A$1:$Z$1,0))&amp;"","")))</f>
        <v/>
      </c>
      <c r="F144" s="6" t="str">
        <f aca="false">IF($B144="","",IF(IFERROR(INDEX(2_plantminer!$A$2:$Z$2000,MATCH($B144,INDEX(2_plantminer!$A$2:$Z$2000,0,MATCH("original.search",2_plantminer!$A$1:$Z$1,0)),0),MATCH("notes",2_plantminer!$A$1:$Z$1,0))&amp;"","")="NA","",IFERROR(INDEX(2_plantminer!$A$2:$Z$2000,MATCH($B144,INDEX(2_plantminer!$A$2:$Z$2000,0,MATCH("original.search",2_plantminer!$A$1:$Z$1,0)),0),MATCH("notes",2_plantminer!$A$1:$Z$1,0))&amp;"","")))</f>
        <v/>
      </c>
      <c r="G144" s="6" t="str">
        <f aca="false">IF($B144="","",IF(IFERROR(INDEX(2_plantminer!$A$2:$Z$2000,MATCH($B144,INDEX(2_plantminer!$A$2:$Z$2000,0,MATCH("original.search",2_plantminer!$A$1:$Z$1,0)),0),MATCH("occurrence",2_plantminer!$A$1:$Z$1,0))&amp;"","")="NA","",IFERROR(INDEX(2_plantminer!$A$2:$Z$2000,MATCH($B144,INDEX(2_plantminer!$A$2:$Z$2000,0,MATCH("original.search",2_plantminer!$A$1:$Z$1,0)),0),MATCH("occurrence",2_plantminer!$A$1:$Z$1,0))&amp;"","")))</f>
        <v/>
      </c>
      <c r="H144" s="6" t="str">
        <f aca="false">IF($B144="","",IF(IFERROR(INDEX(2_plantminer!$A$2:$Z$2000,MATCH($B144,INDEX(2_plantminer!$A$2:$Z$2000,0,MATCH("original.search",2_plantminer!$A$1:$Z$1,0)),0),MATCH("establishment",2_plantminer!$A$1:$Z$1,0))&amp;"","")="NA","",IFERROR(INDEX(2_plantminer!$A$2:$Z$2000,MATCH($B144,INDEX(2_plantminer!$A$2:$Z$2000,0,MATCH("original.search",2_plantminer!$A$1:$Z$1,0)),0),MATCH("establishment",2_plantminer!$A$1:$Z$1,0))&amp;"","")))</f>
        <v/>
      </c>
      <c r="I144" s="6" t="str">
        <f aca="false">IF($B144="","",IF(IFERROR(INDEX(2_plantminer!$A$2:$Z$2000,MATCH($B144,INDEX(2_plantminer!$A$2:$Z$2000,0,MATCH("original.search",2_plantminer!$A$1:$Z$1,0)),0),MATCH("domain",2_plantminer!$A$1:$Z$1,0))&amp;"","")="NA","",IFERROR(INDEX(2_plantminer!$A$2:$Z$2000,MATCH($B144,INDEX(2_plantminer!$A$2:$Z$2000,0,MATCH("original.search",2_plantminer!$A$1:$Z$1,0)),0),MATCH("domain",2_plantminer!$A$1:$Z$1,0))&amp;"","")))</f>
        <v/>
      </c>
      <c r="J144" s="6" t="str">
        <f aca="false">IF(OR($B144="",$G144=""),"",IF(ISNUMBER(SEARCH("BR-AM",$G144)),"sim","não"))</f>
        <v/>
      </c>
      <c r="K144" s="6" t="str">
        <f aca="false">IF($E144="","",IF($E144=$A144,"não","sim"))</f>
        <v/>
      </c>
      <c r="L144" s="6" t="str">
        <f aca="false">IF($B144="","indeterminada",IF(COUNTIF(2_plantminer!$A$1:$Z$1,"original.search")=0,"falta o resultado do Plantminer",IF(ISNUMBER(SEARCH("not found",$F144)),"não encontrado → Flora e Funga",IF(AND($C144="",$F144=""),"sem resultado do Plantminer (confira se colou)",IF(ISNUMBER(SEARCH("check",$F144)),"ambíguo → Flora e Funga",IF(AND(ISNUMBER(SEARCH("misspelled",$F144)),ISNUMBER(SEARCH("synonym",$F144))),"grafia corrigida e sinônimo substituído",IF(ISNUMBER(SEARCH("misspelled",$F144)),"grafia corrigida",IF(ISNUMBER(SEARCH("synonym",$F144)),"sinônimo substituído",IF(AND($C144&lt;&gt;"",$G144="",COUNTIF($C144,"* *")&gt;0),"sem ocorrência no resultado → Flora e Funga",IF($J144="não","fora do AM → conferir identificação","OK"))))))))))</f>
        <v>sem resultado do Plantminer (confira se colou)</v>
      </c>
      <c r="M144" s="9"/>
      <c r="N144" s="9"/>
      <c r="O144" s="9"/>
      <c r="P144" s="9"/>
      <c r="Q144" s="9"/>
      <c r="R144" s="6" t="str">
        <f aca="false">IF($M144="","",IF(COUNTIF($M$3:$M$242,$M144)&gt;1,"sim","não"))</f>
        <v/>
      </c>
    </row>
    <row r="145" customFormat="false" ht="15" hidden="false" customHeight="false" outlineLevel="0" collapsed="false">
      <c r="A145" s="6" t="str">
        <f aca="false">1_lista!A144</f>
        <v>Lecythidaceae</v>
      </c>
      <c r="B145" s="6" t="str">
        <f aca="false">IF(1_lista!G144="","",1_lista!G144)</f>
        <v>Eschweilera bracteosa</v>
      </c>
      <c r="C145" s="6" t="str">
        <f aca="false">IF($B145="","",IF(IFERROR(INDEX(2_plantminer!$A$2:$Z$2000,MATCH($B145,INDEX(2_plantminer!$A$2:$Z$2000,0,MATCH("original.search",2_plantminer!$A$1:$Z$1,0)),0),MATCH("search.str",2_plantminer!$A$1:$Z$1,0))&amp;"","")="NA","",IFERROR(INDEX(2_plantminer!$A$2:$Z$2000,MATCH($B145,INDEX(2_plantminer!$A$2:$Z$2000,0,MATCH("original.search",2_plantminer!$A$1:$Z$1,0)),0),MATCH("search.str",2_plantminer!$A$1:$Z$1,0))&amp;"","")))</f>
        <v/>
      </c>
      <c r="D145" s="6" t="str">
        <f aca="false">IF($B145="","",IF(IFERROR(INDEX(2_plantminer!$A$2:$Z$2000,MATCH($B145,INDEX(2_plantminer!$A$2:$Z$2000,0,MATCH("original.search",2_plantminer!$A$1:$Z$1,0)),0),MATCH("scientific.name",2_plantminer!$A$1:$Z$1,0))&amp;"","")="NA","",IFERROR(INDEX(2_plantminer!$A$2:$Z$2000,MATCH($B145,INDEX(2_plantminer!$A$2:$Z$2000,0,MATCH("original.search",2_plantminer!$A$1:$Z$1,0)),0),MATCH("scientific.name",2_plantminer!$A$1:$Z$1,0))&amp;"","")))</f>
        <v/>
      </c>
      <c r="E145" s="6" t="str">
        <f aca="false">IF($B145="","",IF(IFERROR(INDEX(2_plantminer!$A$2:$Z$2000,MATCH($B145,INDEX(2_plantminer!$A$2:$Z$2000,0,MATCH("original.search",2_plantminer!$A$1:$Z$1,0)),0),MATCH("family",2_plantminer!$A$1:$Z$1,0))&amp;"","")="NA","",IFERROR(INDEX(2_plantminer!$A$2:$Z$2000,MATCH($B145,INDEX(2_plantminer!$A$2:$Z$2000,0,MATCH("original.search",2_plantminer!$A$1:$Z$1,0)),0),MATCH("family",2_plantminer!$A$1:$Z$1,0))&amp;"","")))</f>
        <v/>
      </c>
      <c r="F145" s="6" t="str">
        <f aca="false">IF($B145="","",IF(IFERROR(INDEX(2_plantminer!$A$2:$Z$2000,MATCH($B145,INDEX(2_plantminer!$A$2:$Z$2000,0,MATCH("original.search",2_plantminer!$A$1:$Z$1,0)),0),MATCH("notes",2_plantminer!$A$1:$Z$1,0))&amp;"","")="NA","",IFERROR(INDEX(2_plantminer!$A$2:$Z$2000,MATCH($B145,INDEX(2_plantminer!$A$2:$Z$2000,0,MATCH("original.search",2_plantminer!$A$1:$Z$1,0)),0),MATCH("notes",2_plantminer!$A$1:$Z$1,0))&amp;"","")))</f>
        <v/>
      </c>
      <c r="G145" s="6" t="str">
        <f aca="false">IF($B145="","",IF(IFERROR(INDEX(2_plantminer!$A$2:$Z$2000,MATCH($B145,INDEX(2_plantminer!$A$2:$Z$2000,0,MATCH("original.search",2_plantminer!$A$1:$Z$1,0)),0),MATCH("occurrence",2_plantminer!$A$1:$Z$1,0))&amp;"","")="NA","",IFERROR(INDEX(2_plantminer!$A$2:$Z$2000,MATCH($B145,INDEX(2_plantminer!$A$2:$Z$2000,0,MATCH("original.search",2_plantminer!$A$1:$Z$1,0)),0),MATCH("occurrence",2_plantminer!$A$1:$Z$1,0))&amp;"","")))</f>
        <v/>
      </c>
      <c r="H145" s="6" t="str">
        <f aca="false">IF($B145="","",IF(IFERROR(INDEX(2_plantminer!$A$2:$Z$2000,MATCH($B145,INDEX(2_plantminer!$A$2:$Z$2000,0,MATCH("original.search",2_plantminer!$A$1:$Z$1,0)),0),MATCH("establishment",2_plantminer!$A$1:$Z$1,0))&amp;"","")="NA","",IFERROR(INDEX(2_plantminer!$A$2:$Z$2000,MATCH($B145,INDEX(2_plantminer!$A$2:$Z$2000,0,MATCH("original.search",2_plantminer!$A$1:$Z$1,0)),0),MATCH("establishment",2_plantminer!$A$1:$Z$1,0))&amp;"","")))</f>
        <v/>
      </c>
      <c r="I145" s="6" t="str">
        <f aca="false">IF($B145="","",IF(IFERROR(INDEX(2_plantminer!$A$2:$Z$2000,MATCH($B145,INDEX(2_plantminer!$A$2:$Z$2000,0,MATCH("original.search",2_plantminer!$A$1:$Z$1,0)),0),MATCH("domain",2_plantminer!$A$1:$Z$1,0))&amp;"","")="NA","",IFERROR(INDEX(2_plantminer!$A$2:$Z$2000,MATCH($B145,INDEX(2_plantminer!$A$2:$Z$2000,0,MATCH("original.search",2_plantminer!$A$1:$Z$1,0)),0),MATCH("domain",2_plantminer!$A$1:$Z$1,0))&amp;"","")))</f>
        <v/>
      </c>
      <c r="J145" s="6" t="str">
        <f aca="false">IF(OR($B145="",$G145=""),"",IF(ISNUMBER(SEARCH("BR-AM",$G145)),"sim","não"))</f>
        <v/>
      </c>
      <c r="K145" s="6" t="str">
        <f aca="false">IF($E145="","",IF($E145=$A145,"não","sim"))</f>
        <v/>
      </c>
      <c r="L145" s="6" t="str">
        <f aca="false">IF($B145="","indeterminada",IF(COUNTIF(2_plantminer!$A$1:$Z$1,"original.search")=0,"falta o resultado do Plantminer",IF(ISNUMBER(SEARCH("not found",$F145)),"não encontrado → Flora e Funga",IF(AND($C145="",$F145=""),"sem resultado do Plantminer (confira se colou)",IF(ISNUMBER(SEARCH("check",$F145)),"ambíguo → Flora e Funga",IF(AND(ISNUMBER(SEARCH("misspelled",$F145)),ISNUMBER(SEARCH("synonym",$F145))),"grafia corrigida e sinônimo substituído",IF(ISNUMBER(SEARCH("misspelled",$F145)),"grafia corrigida",IF(ISNUMBER(SEARCH("synonym",$F145)),"sinônimo substituído",IF(AND($C145&lt;&gt;"",$G145="",COUNTIF($C145,"* *")&gt;0),"sem ocorrência no resultado → Flora e Funga",IF($J145="não","fora do AM → conferir identificação","OK"))))))))))</f>
        <v>sem resultado do Plantminer (confira se colou)</v>
      </c>
      <c r="M145" s="9"/>
      <c r="N145" s="9"/>
      <c r="O145" s="9"/>
      <c r="P145" s="9"/>
      <c r="Q145" s="9"/>
      <c r="R145" s="6" t="str">
        <f aca="false">IF($M145="","",IF(COUNTIF($M$3:$M$242,$M145)&gt;1,"sim","não"))</f>
        <v/>
      </c>
    </row>
    <row r="146" customFormat="false" ht="15" hidden="false" customHeight="false" outlineLevel="0" collapsed="false">
      <c r="A146" s="6" t="str">
        <f aca="false">1_lista!A145</f>
        <v>Lecythidaceae</v>
      </c>
      <c r="B146" s="6" t="str">
        <f aca="false">IF(1_lista!G145="","",1_lista!G145)</f>
        <v>Eschweilera collina</v>
      </c>
      <c r="C146" s="6" t="str">
        <f aca="false">IF($B146="","",IF(IFERROR(INDEX(2_plantminer!$A$2:$Z$2000,MATCH($B146,INDEX(2_plantminer!$A$2:$Z$2000,0,MATCH("original.search",2_plantminer!$A$1:$Z$1,0)),0),MATCH("search.str",2_plantminer!$A$1:$Z$1,0))&amp;"","")="NA","",IFERROR(INDEX(2_plantminer!$A$2:$Z$2000,MATCH($B146,INDEX(2_plantminer!$A$2:$Z$2000,0,MATCH("original.search",2_plantminer!$A$1:$Z$1,0)),0),MATCH("search.str",2_plantminer!$A$1:$Z$1,0))&amp;"","")))</f>
        <v/>
      </c>
      <c r="D146" s="6" t="str">
        <f aca="false">IF($B146="","",IF(IFERROR(INDEX(2_plantminer!$A$2:$Z$2000,MATCH($B146,INDEX(2_plantminer!$A$2:$Z$2000,0,MATCH("original.search",2_plantminer!$A$1:$Z$1,0)),0),MATCH("scientific.name",2_plantminer!$A$1:$Z$1,0))&amp;"","")="NA","",IFERROR(INDEX(2_plantminer!$A$2:$Z$2000,MATCH($B146,INDEX(2_plantminer!$A$2:$Z$2000,0,MATCH("original.search",2_plantminer!$A$1:$Z$1,0)),0),MATCH("scientific.name",2_plantminer!$A$1:$Z$1,0))&amp;"","")))</f>
        <v/>
      </c>
      <c r="E146" s="6" t="str">
        <f aca="false">IF($B146="","",IF(IFERROR(INDEX(2_plantminer!$A$2:$Z$2000,MATCH($B146,INDEX(2_plantminer!$A$2:$Z$2000,0,MATCH("original.search",2_plantminer!$A$1:$Z$1,0)),0),MATCH("family",2_plantminer!$A$1:$Z$1,0))&amp;"","")="NA","",IFERROR(INDEX(2_plantminer!$A$2:$Z$2000,MATCH($B146,INDEX(2_plantminer!$A$2:$Z$2000,0,MATCH("original.search",2_plantminer!$A$1:$Z$1,0)),0),MATCH("family",2_plantminer!$A$1:$Z$1,0))&amp;"","")))</f>
        <v/>
      </c>
      <c r="F146" s="6" t="str">
        <f aca="false">IF($B146="","",IF(IFERROR(INDEX(2_plantminer!$A$2:$Z$2000,MATCH($B146,INDEX(2_plantminer!$A$2:$Z$2000,0,MATCH("original.search",2_plantminer!$A$1:$Z$1,0)),0),MATCH("notes",2_plantminer!$A$1:$Z$1,0))&amp;"","")="NA","",IFERROR(INDEX(2_plantminer!$A$2:$Z$2000,MATCH($B146,INDEX(2_plantminer!$A$2:$Z$2000,0,MATCH("original.search",2_plantminer!$A$1:$Z$1,0)),0),MATCH("notes",2_plantminer!$A$1:$Z$1,0))&amp;"","")))</f>
        <v/>
      </c>
      <c r="G146" s="6" t="str">
        <f aca="false">IF($B146="","",IF(IFERROR(INDEX(2_plantminer!$A$2:$Z$2000,MATCH($B146,INDEX(2_plantminer!$A$2:$Z$2000,0,MATCH("original.search",2_plantminer!$A$1:$Z$1,0)),0),MATCH("occurrence",2_plantminer!$A$1:$Z$1,0))&amp;"","")="NA","",IFERROR(INDEX(2_plantminer!$A$2:$Z$2000,MATCH($B146,INDEX(2_plantminer!$A$2:$Z$2000,0,MATCH("original.search",2_plantminer!$A$1:$Z$1,0)),0),MATCH("occurrence",2_plantminer!$A$1:$Z$1,0))&amp;"","")))</f>
        <v/>
      </c>
      <c r="H146" s="6" t="str">
        <f aca="false">IF($B146="","",IF(IFERROR(INDEX(2_plantminer!$A$2:$Z$2000,MATCH($B146,INDEX(2_plantminer!$A$2:$Z$2000,0,MATCH("original.search",2_plantminer!$A$1:$Z$1,0)),0),MATCH("establishment",2_plantminer!$A$1:$Z$1,0))&amp;"","")="NA","",IFERROR(INDEX(2_plantminer!$A$2:$Z$2000,MATCH($B146,INDEX(2_plantminer!$A$2:$Z$2000,0,MATCH("original.search",2_plantminer!$A$1:$Z$1,0)),0),MATCH("establishment",2_plantminer!$A$1:$Z$1,0))&amp;"","")))</f>
        <v/>
      </c>
      <c r="I146" s="6" t="str">
        <f aca="false">IF($B146="","",IF(IFERROR(INDEX(2_plantminer!$A$2:$Z$2000,MATCH($B146,INDEX(2_plantminer!$A$2:$Z$2000,0,MATCH("original.search",2_plantminer!$A$1:$Z$1,0)),0),MATCH("domain",2_plantminer!$A$1:$Z$1,0))&amp;"","")="NA","",IFERROR(INDEX(2_plantminer!$A$2:$Z$2000,MATCH($B146,INDEX(2_plantminer!$A$2:$Z$2000,0,MATCH("original.search",2_plantminer!$A$1:$Z$1,0)),0),MATCH("domain",2_plantminer!$A$1:$Z$1,0))&amp;"","")))</f>
        <v/>
      </c>
      <c r="J146" s="6" t="str">
        <f aca="false">IF(OR($B146="",$G146=""),"",IF(ISNUMBER(SEARCH("BR-AM",$G146)),"sim","não"))</f>
        <v/>
      </c>
      <c r="K146" s="6" t="str">
        <f aca="false">IF($E146="","",IF($E146=$A146,"não","sim"))</f>
        <v/>
      </c>
      <c r="L146" s="6" t="str">
        <f aca="false">IF($B146="","indeterminada",IF(COUNTIF(2_plantminer!$A$1:$Z$1,"original.search")=0,"falta o resultado do Plantminer",IF(ISNUMBER(SEARCH("not found",$F146)),"não encontrado → Flora e Funga",IF(AND($C146="",$F146=""),"sem resultado do Plantminer (confira se colou)",IF(ISNUMBER(SEARCH("check",$F146)),"ambíguo → Flora e Funga",IF(AND(ISNUMBER(SEARCH("misspelled",$F146)),ISNUMBER(SEARCH("synonym",$F146))),"grafia corrigida e sinônimo substituído",IF(ISNUMBER(SEARCH("misspelled",$F146)),"grafia corrigida",IF(ISNUMBER(SEARCH("synonym",$F146)),"sinônimo substituído",IF(AND($C146&lt;&gt;"",$G146="",COUNTIF($C146,"* *")&gt;0),"sem ocorrência no resultado → Flora e Funga",IF($J146="não","fora do AM → conferir identificação","OK"))))))))))</f>
        <v>sem resultado do Plantminer (confira se colou)</v>
      </c>
      <c r="M146" s="9"/>
      <c r="N146" s="9"/>
      <c r="O146" s="9"/>
      <c r="P146" s="9"/>
      <c r="Q146" s="9"/>
      <c r="R146" s="6" t="str">
        <f aca="false">IF($M146="","",IF(COUNTIF($M$3:$M$242,$M146)&gt;1,"sim","não"))</f>
        <v/>
      </c>
    </row>
    <row r="147" customFormat="false" ht="15" hidden="false" customHeight="false" outlineLevel="0" collapsed="false">
      <c r="A147" s="6" t="str">
        <f aca="false">1_lista!A146</f>
        <v>Lecythidaceae</v>
      </c>
      <c r="B147" s="6" t="str">
        <f aca="false">IF(1_lista!G146="","",1_lista!G146)</f>
        <v>Eschweilera coriacea</v>
      </c>
      <c r="C147" s="6" t="str">
        <f aca="false">IF($B147="","",IF(IFERROR(INDEX(2_plantminer!$A$2:$Z$2000,MATCH($B147,INDEX(2_plantminer!$A$2:$Z$2000,0,MATCH("original.search",2_plantminer!$A$1:$Z$1,0)),0),MATCH("search.str",2_plantminer!$A$1:$Z$1,0))&amp;"","")="NA","",IFERROR(INDEX(2_plantminer!$A$2:$Z$2000,MATCH($B147,INDEX(2_plantminer!$A$2:$Z$2000,0,MATCH("original.search",2_plantminer!$A$1:$Z$1,0)),0),MATCH("search.str",2_plantminer!$A$1:$Z$1,0))&amp;"","")))</f>
        <v/>
      </c>
      <c r="D147" s="6" t="str">
        <f aca="false">IF($B147="","",IF(IFERROR(INDEX(2_plantminer!$A$2:$Z$2000,MATCH($B147,INDEX(2_plantminer!$A$2:$Z$2000,0,MATCH("original.search",2_plantminer!$A$1:$Z$1,0)),0),MATCH("scientific.name",2_plantminer!$A$1:$Z$1,0))&amp;"","")="NA","",IFERROR(INDEX(2_plantminer!$A$2:$Z$2000,MATCH($B147,INDEX(2_plantminer!$A$2:$Z$2000,0,MATCH("original.search",2_plantminer!$A$1:$Z$1,0)),0),MATCH("scientific.name",2_plantminer!$A$1:$Z$1,0))&amp;"","")))</f>
        <v/>
      </c>
      <c r="E147" s="6" t="str">
        <f aca="false">IF($B147="","",IF(IFERROR(INDEX(2_plantminer!$A$2:$Z$2000,MATCH($B147,INDEX(2_plantminer!$A$2:$Z$2000,0,MATCH("original.search",2_plantminer!$A$1:$Z$1,0)),0),MATCH("family",2_plantminer!$A$1:$Z$1,0))&amp;"","")="NA","",IFERROR(INDEX(2_plantminer!$A$2:$Z$2000,MATCH($B147,INDEX(2_plantminer!$A$2:$Z$2000,0,MATCH("original.search",2_plantminer!$A$1:$Z$1,0)),0),MATCH("family",2_plantminer!$A$1:$Z$1,0))&amp;"","")))</f>
        <v/>
      </c>
      <c r="F147" s="6" t="str">
        <f aca="false">IF($B147="","",IF(IFERROR(INDEX(2_plantminer!$A$2:$Z$2000,MATCH($B147,INDEX(2_plantminer!$A$2:$Z$2000,0,MATCH("original.search",2_plantminer!$A$1:$Z$1,0)),0),MATCH("notes",2_plantminer!$A$1:$Z$1,0))&amp;"","")="NA","",IFERROR(INDEX(2_plantminer!$A$2:$Z$2000,MATCH($B147,INDEX(2_plantminer!$A$2:$Z$2000,0,MATCH("original.search",2_plantminer!$A$1:$Z$1,0)),0),MATCH("notes",2_plantminer!$A$1:$Z$1,0))&amp;"","")))</f>
        <v/>
      </c>
      <c r="G147" s="6" t="str">
        <f aca="false">IF($B147="","",IF(IFERROR(INDEX(2_plantminer!$A$2:$Z$2000,MATCH($B147,INDEX(2_plantminer!$A$2:$Z$2000,0,MATCH("original.search",2_plantminer!$A$1:$Z$1,0)),0),MATCH("occurrence",2_plantminer!$A$1:$Z$1,0))&amp;"","")="NA","",IFERROR(INDEX(2_plantminer!$A$2:$Z$2000,MATCH($B147,INDEX(2_plantminer!$A$2:$Z$2000,0,MATCH("original.search",2_plantminer!$A$1:$Z$1,0)),0),MATCH("occurrence",2_plantminer!$A$1:$Z$1,0))&amp;"","")))</f>
        <v/>
      </c>
      <c r="H147" s="6" t="str">
        <f aca="false">IF($B147="","",IF(IFERROR(INDEX(2_plantminer!$A$2:$Z$2000,MATCH($B147,INDEX(2_plantminer!$A$2:$Z$2000,0,MATCH("original.search",2_plantminer!$A$1:$Z$1,0)),0),MATCH("establishment",2_plantminer!$A$1:$Z$1,0))&amp;"","")="NA","",IFERROR(INDEX(2_plantminer!$A$2:$Z$2000,MATCH($B147,INDEX(2_plantminer!$A$2:$Z$2000,0,MATCH("original.search",2_plantminer!$A$1:$Z$1,0)),0),MATCH("establishment",2_plantminer!$A$1:$Z$1,0))&amp;"","")))</f>
        <v/>
      </c>
      <c r="I147" s="6" t="str">
        <f aca="false">IF($B147="","",IF(IFERROR(INDEX(2_plantminer!$A$2:$Z$2000,MATCH($B147,INDEX(2_plantminer!$A$2:$Z$2000,0,MATCH("original.search",2_plantminer!$A$1:$Z$1,0)),0),MATCH("domain",2_plantminer!$A$1:$Z$1,0))&amp;"","")="NA","",IFERROR(INDEX(2_plantminer!$A$2:$Z$2000,MATCH($B147,INDEX(2_plantminer!$A$2:$Z$2000,0,MATCH("original.search",2_plantminer!$A$1:$Z$1,0)),0),MATCH("domain",2_plantminer!$A$1:$Z$1,0))&amp;"","")))</f>
        <v/>
      </c>
      <c r="J147" s="6" t="str">
        <f aca="false">IF(OR($B147="",$G147=""),"",IF(ISNUMBER(SEARCH("BR-AM",$G147)),"sim","não"))</f>
        <v/>
      </c>
      <c r="K147" s="6" t="str">
        <f aca="false">IF($E147="","",IF($E147=$A147,"não","sim"))</f>
        <v/>
      </c>
      <c r="L147" s="6" t="str">
        <f aca="false">IF($B147="","indeterminada",IF(COUNTIF(2_plantminer!$A$1:$Z$1,"original.search")=0,"falta o resultado do Plantminer",IF(ISNUMBER(SEARCH("not found",$F147)),"não encontrado → Flora e Funga",IF(AND($C147="",$F147=""),"sem resultado do Plantminer (confira se colou)",IF(ISNUMBER(SEARCH("check",$F147)),"ambíguo → Flora e Funga",IF(AND(ISNUMBER(SEARCH("misspelled",$F147)),ISNUMBER(SEARCH("synonym",$F147))),"grafia corrigida e sinônimo substituído",IF(ISNUMBER(SEARCH("misspelled",$F147)),"grafia corrigida",IF(ISNUMBER(SEARCH("synonym",$F147)),"sinônimo substituído",IF(AND($C147&lt;&gt;"",$G147="",COUNTIF($C147,"* *")&gt;0),"sem ocorrência no resultado → Flora e Funga",IF($J147="não","fora do AM → conferir identificação","OK"))))))))))</f>
        <v>sem resultado do Plantminer (confira se colou)</v>
      </c>
      <c r="M147" s="9"/>
      <c r="N147" s="9"/>
      <c r="O147" s="9"/>
      <c r="P147" s="9"/>
      <c r="Q147" s="9"/>
      <c r="R147" s="6" t="str">
        <f aca="false">IF($M147="","",IF(COUNTIF($M$3:$M$242,$M147)&gt;1,"sim","não"))</f>
        <v/>
      </c>
    </row>
    <row r="148" customFormat="false" ht="15" hidden="false" customHeight="false" outlineLevel="0" collapsed="false">
      <c r="A148" s="6" t="str">
        <f aca="false">1_lista!A147</f>
        <v>Lecythidaceae</v>
      </c>
      <c r="B148" s="6" t="str">
        <f aca="false">IF(1_lista!G147="","",1_lista!G147)</f>
        <v>Eschweilera odora</v>
      </c>
      <c r="C148" s="6" t="str">
        <f aca="false">IF($B148="","",IF(IFERROR(INDEX(2_plantminer!$A$2:$Z$2000,MATCH($B148,INDEX(2_plantminer!$A$2:$Z$2000,0,MATCH("original.search",2_plantminer!$A$1:$Z$1,0)),0),MATCH("search.str",2_plantminer!$A$1:$Z$1,0))&amp;"","")="NA","",IFERROR(INDEX(2_plantminer!$A$2:$Z$2000,MATCH($B148,INDEX(2_plantminer!$A$2:$Z$2000,0,MATCH("original.search",2_plantminer!$A$1:$Z$1,0)),0),MATCH("search.str",2_plantminer!$A$1:$Z$1,0))&amp;"","")))</f>
        <v/>
      </c>
      <c r="D148" s="6" t="str">
        <f aca="false">IF($B148="","",IF(IFERROR(INDEX(2_plantminer!$A$2:$Z$2000,MATCH($B148,INDEX(2_plantminer!$A$2:$Z$2000,0,MATCH("original.search",2_plantminer!$A$1:$Z$1,0)),0),MATCH("scientific.name",2_plantminer!$A$1:$Z$1,0))&amp;"","")="NA","",IFERROR(INDEX(2_plantminer!$A$2:$Z$2000,MATCH($B148,INDEX(2_plantminer!$A$2:$Z$2000,0,MATCH("original.search",2_plantminer!$A$1:$Z$1,0)),0),MATCH("scientific.name",2_plantminer!$A$1:$Z$1,0))&amp;"","")))</f>
        <v/>
      </c>
      <c r="E148" s="6" t="str">
        <f aca="false">IF($B148="","",IF(IFERROR(INDEX(2_plantminer!$A$2:$Z$2000,MATCH($B148,INDEX(2_plantminer!$A$2:$Z$2000,0,MATCH("original.search",2_plantminer!$A$1:$Z$1,0)),0),MATCH("family",2_plantminer!$A$1:$Z$1,0))&amp;"","")="NA","",IFERROR(INDEX(2_plantminer!$A$2:$Z$2000,MATCH($B148,INDEX(2_plantminer!$A$2:$Z$2000,0,MATCH("original.search",2_plantminer!$A$1:$Z$1,0)),0),MATCH("family",2_plantminer!$A$1:$Z$1,0))&amp;"","")))</f>
        <v/>
      </c>
      <c r="F148" s="6" t="str">
        <f aca="false">IF($B148="","",IF(IFERROR(INDEX(2_plantminer!$A$2:$Z$2000,MATCH($B148,INDEX(2_plantminer!$A$2:$Z$2000,0,MATCH("original.search",2_plantminer!$A$1:$Z$1,0)),0),MATCH("notes",2_plantminer!$A$1:$Z$1,0))&amp;"","")="NA","",IFERROR(INDEX(2_plantminer!$A$2:$Z$2000,MATCH($B148,INDEX(2_plantminer!$A$2:$Z$2000,0,MATCH("original.search",2_plantminer!$A$1:$Z$1,0)),0),MATCH("notes",2_plantminer!$A$1:$Z$1,0))&amp;"","")))</f>
        <v/>
      </c>
      <c r="G148" s="6" t="str">
        <f aca="false">IF($B148="","",IF(IFERROR(INDEX(2_plantminer!$A$2:$Z$2000,MATCH($B148,INDEX(2_plantminer!$A$2:$Z$2000,0,MATCH("original.search",2_plantminer!$A$1:$Z$1,0)),0),MATCH("occurrence",2_plantminer!$A$1:$Z$1,0))&amp;"","")="NA","",IFERROR(INDEX(2_plantminer!$A$2:$Z$2000,MATCH($B148,INDEX(2_plantminer!$A$2:$Z$2000,0,MATCH("original.search",2_plantminer!$A$1:$Z$1,0)),0),MATCH("occurrence",2_plantminer!$A$1:$Z$1,0))&amp;"","")))</f>
        <v/>
      </c>
      <c r="H148" s="6" t="str">
        <f aca="false">IF($B148="","",IF(IFERROR(INDEX(2_plantminer!$A$2:$Z$2000,MATCH($B148,INDEX(2_plantminer!$A$2:$Z$2000,0,MATCH("original.search",2_plantminer!$A$1:$Z$1,0)),0),MATCH("establishment",2_plantminer!$A$1:$Z$1,0))&amp;"","")="NA","",IFERROR(INDEX(2_plantminer!$A$2:$Z$2000,MATCH($B148,INDEX(2_plantminer!$A$2:$Z$2000,0,MATCH("original.search",2_plantminer!$A$1:$Z$1,0)),0),MATCH("establishment",2_plantminer!$A$1:$Z$1,0))&amp;"","")))</f>
        <v/>
      </c>
      <c r="I148" s="6" t="str">
        <f aca="false">IF($B148="","",IF(IFERROR(INDEX(2_plantminer!$A$2:$Z$2000,MATCH($B148,INDEX(2_plantminer!$A$2:$Z$2000,0,MATCH("original.search",2_plantminer!$A$1:$Z$1,0)),0),MATCH("domain",2_plantminer!$A$1:$Z$1,0))&amp;"","")="NA","",IFERROR(INDEX(2_plantminer!$A$2:$Z$2000,MATCH($B148,INDEX(2_plantminer!$A$2:$Z$2000,0,MATCH("original.search",2_plantminer!$A$1:$Z$1,0)),0),MATCH("domain",2_plantminer!$A$1:$Z$1,0))&amp;"","")))</f>
        <v/>
      </c>
      <c r="J148" s="6" t="str">
        <f aca="false">IF(OR($B148="",$G148=""),"",IF(ISNUMBER(SEARCH("BR-AM",$G148)),"sim","não"))</f>
        <v/>
      </c>
      <c r="K148" s="6" t="str">
        <f aca="false">IF($E148="","",IF($E148=$A148,"não","sim"))</f>
        <v/>
      </c>
      <c r="L148" s="6" t="str">
        <f aca="false">IF($B148="","indeterminada",IF(COUNTIF(2_plantminer!$A$1:$Z$1,"original.search")=0,"falta o resultado do Plantminer",IF(ISNUMBER(SEARCH("not found",$F148)),"não encontrado → Flora e Funga",IF(AND($C148="",$F148=""),"sem resultado do Plantminer (confira se colou)",IF(ISNUMBER(SEARCH("check",$F148)),"ambíguo → Flora e Funga",IF(AND(ISNUMBER(SEARCH("misspelled",$F148)),ISNUMBER(SEARCH("synonym",$F148))),"grafia corrigida e sinônimo substituído",IF(ISNUMBER(SEARCH("misspelled",$F148)),"grafia corrigida",IF(ISNUMBER(SEARCH("synonym",$F148)),"sinônimo substituído",IF(AND($C148&lt;&gt;"",$G148="",COUNTIF($C148,"* *")&gt;0),"sem ocorrência no resultado → Flora e Funga",IF($J148="não","fora do AM → conferir identificação","OK"))))))))))</f>
        <v>sem resultado do Plantminer (confira se colou)</v>
      </c>
      <c r="M148" s="9"/>
      <c r="N148" s="9"/>
      <c r="O148" s="9"/>
      <c r="P148" s="9"/>
      <c r="Q148" s="9"/>
      <c r="R148" s="6" t="str">
        <f aca="false">IF($M148="","",IF(COUNTIF($M$3:$M$242,$M148)&gt;1,"sim","não"))</f>
        <v/>
      </c>
    </row>
    <row r="149" customFormat="false" ht="15" hidden="false" customHeight="false" outlineLevel="0" collapsed="false">
      <c r="A149" s="6" t="str">
        <f aca="false">1_lista!A148</f>
        <v>Lecythidaceae</v>
      </c>
      <c r="B149" s="6" t="str">
        <f aca="false">IF(1_lista!G148="","",1_lista!G148)</f>
        <v>Eschweilera tessmannii</v>
      </c>
      <c r="C149" s="6" t="str">
        <f aca="false">IF($B149="","",IF(IFERROR(INDEX(2_plantminer!$A$2:$Z$2000,MATCH($B149,INDEX(2_plantminer!$A$2:$Z$2000,0,MATCH("original.search",2_plantminer!$A$1:$Z$1,0)),0),MATCH("search.str",2_plantminer!$A$1:$Z$1,0))&amp;"","")="NA","",IFERROR(INDEX(2_plantminer!$A$2:$Z$2000,MATCH($B149,INDEX(2_plantminer!$A$2:$Z$2000,0,MATCH("original.search",2_plantminer!$A$1:$Z$1,0)),0),MATCH("search.str",2_plantminer!$A$1:$Z$1,0))&amp;"","")))</f>
        <v/>
      </c>
      <c r="D149" s="6" t="str">
        <f aca="false">IF($B149="","",IF(IFERROR(INDEX(2_plantminer!$A$2:$Z$2000,MATCH($B149,INDEX(2_plantminer!$A$2:$Z$2000,0,MATCH("original.search",2_plantminer!$A$1:$Z$1,0)),0),MATCH("scientific.name",2_plantminer!$A$1:$Z$1,0))&amp;"","")="NA","",IFERROR(INDEX(2_plantminer!$A$2:$Z$2000,MATCH($B149,INDEX(2_plantminer!$A$2:$Z$2000,0,MATCH("original.search",2_plantminer!$A$1:$Z$1,0)),0),MATCH("scientific.name",2_plantminer!$A$1:$Z$1,0))&amp;"","")))</f>
        <v/>
      </c>
      <c r="E149" s="6" t="str">
        <f aca="false">IF($B149="","",IF(IFERROR(INDEX(2_plantminer!$A$2:$Z$2000,MATCH($B149,INDEX(2_plantminer!$A$2:$Z$2000,0,MATCH("original.search",2_plantminer!$A$1:$Z$1,0)),0),MATCH("family",2_plantminer!$A$1:$Z$1,0))&amp;"","")="NA","",IFERROR(INDEX(2_plantminer!$A$2:$Z$2000,MATCH($B149,INDEX(2_plantminer!$A$2:$Z$2000,0,MATCH("original.search",2_plantminer!$A$1:$Z$1,0)),0),MATCH("family",2_plantminer!$A$1:$Z$1,0))&amp;"","")))</f>
        <v/>
      </c>
      <c r="F149" s="6" t="str">
        <f aca="false">IF($B149="","",IF(IFERROR(INDEX(2_plantminer!$A$2:$Z$2000,MATCH($B149,INDEX(2_plantminer!$A$2:$Z$2000,0,MATCH("original.search",2_plantminer!$A$1:$Z$1,0)),0),MATCH("notes",2_plantminer!$A$1:$Z$1,0))&amp;"","")="NA","",IFERROR(INDEX(2_plantminer!$A$2:$Z$2000,MATCH($B149,INDEX(2_plantminer!$A$2:$Z$2000,0,MATCH("original.search",2_plantminer!$A$1:$Z$1,0)),0),MATCH("notes",2_plantminer!$A$1:$Z$1,0))&amp;"","")))</f>
        <v/>
      </c>
      <c r="G149" s="6" t="str">
        <f aca="false">IF($B149="","",IF(IFERROR(INDEX(2_plantminer!$A$2:$Z$2000,MATCH($B149,INDEX(2_plantminer!$A$2:$Z$2000,0,MATCH("original.search",2_plantminer!$A$1:$Z$1,0)),0),MATCH("occurrence",2_plantminer!$A$1:$Z$1,0))&amp;"","")="NA","",IFERROR(INDEX(2_plantminer!$A$2:$Z$2000,MATCH($B149,INDEX(2_plantminer!$A$2:$Z$2000,0,MATCH("original.search",2_plantminer!$A$1:$Z$1,0)),0),MATCH("occurrence",2_plantminer!$A$1:$Z$1,0))&amp;"","")))</f>
        <v/>
      </c>
      <c r="H149" s="6" t="str">
        <f aca="false">IF($B149="","",IF(IFERROR(INDEX(2_plantminer!$A$2:$Z$2000,MATCH($B149,INDEX(2_plantminer!$A$2:$Z$2000,0,MATCH("original.search",2_plantminer!$A$1:$Z$1,0)),0),MATCH("establishment",2_plantminer!$A$1:$Z$1,0))&amp;"","")="NA","",IFERROR(INDEX(2_plantminer!$A$2:$Z$2000,MATCH($B149,INDEX(2_plantminer!$A$2:$Z$2000,0,MATCH("original.search",2_plantminer!$A$1:$Z$1,0)),0),MATCH("establishment",2_plantminer!$A$1:$Z$1,0))&amp;"","")))</f>
        <v/>
      </c>
      <c r="I149" s="6" t="str">
        <f aca="false">IF($B149="","",IF(IFERROR(INDEX(2_plantminer!$A$2:$Z$2000,MATCH($B149,INDEX(2_plantminer!$A$2:$Z$2000,0,MATCH("original.search",2_plantminer!$A$1:$Z$1,0)),0),MATCH("domain",2_plantminer!$A$1:$Z$1,0))&amp;"","")="NA","",IFERROR(INDEX(2_plantminer!$A$2:$Z$2000,MATCH($B149,INDEX(2_plantminer!$A$2:$Z$2000,0,MATCH("original.search",2_plantminer!$A$1:$Z$1,0)),0),MATCH("domain",2_plantminer!$A$1:$Z$1,0))&amp;"","")))</f>
        <v/>
      </c>
      <c r="J149" s="6" t="str">
        <f aca="false">IF(OR($B149="",$G149=""),"",IF(ISNUMBER(SEARCH("BR-AM",$G149)),"sim","não"))</f>
        <v/>
      </c>
      <c r="K149" s="6" t="str">
        <f aca="false">IF($E149="","",IF($E149=$A149,"não","sim"))</f>
        <v/>
      </c>
      <c r="L149" s="6" t="str">
        <f aca="false">IF($B149="","indeterminada",IF(COUNTIF(2_plantminer!$A$1:$Z$1,"original.search")=0,"falta o resultado do Plantminer",IF(ISNUMBER(SEARCH("not found",$F149)),"não encontrado → Flora e Funga",IF(AND($C149="",$F149=""),"sem resultado do Plantminer (confira se colou)",IF(ISNUMBER(SEARCH("check",$F149)),"ambíguo → Flora e Funga",IF(AND(ISNUMBER(SEARCH("misspelled",$F149)),ISNUMBER(SEARCH("synonym",$F149))),"grafia corrigida e sinônimo substituído",IF(ISNUMBER(SEARCH("misspelled",$F149)),"grafia corrigida",IF(ISNUMBER(SEARCH("synonym",$F149)),"sinônimo substituído",IF(AND($C149&lt;&gt;"",$G149="",COUNTIF($C149,"* *")&gt;0),"sem ocorrência no resultado → Flora e Funga",IF($J149="não","fora do AM → conferir identificação","OK"))))))))))</f>
        <v>sem resultado do Plantminer (confira se colou)</v>
      </c>
      <c r="M149" s="9"/>
      <c r="N149" s="9"/>
      <c r="O149" s="9"/>
      <c r="P149" s="9"/>
      <c r="Q149" s="9"/>
      <c r="R149" s="6" t="str">
        <f aca="false">IF($M149="","",IF(COUNTIF($M$3:$M$242,$M149)&gt;1,"sim","não"))</f>
        <v/>
      </c>
    </row>
    <row r="150" customFormat="false" ht="15" hidden="false" customHeight="false" outlineLevel="0" collapsed="false">
      <c r="A150" s="6" t="str">
        <f aca="false">1_lista!A149</f>
        <v>Lecythidaceae</v>
      </c>
      <c r="B150" s="6" t="str">
        <f aca="false">IF(1_lista!G149="","",1_lista!G149)</f>
        <v>Gustavia augusta</v>
      </c>
      <c r="C150" s="6" t="str">
        <f aca="false">IF($B150="","",IF(IFERROR(INDEX(2_plantminer!$A$2:$Z$2000,MATCH($B150,INDEX(2_plantminer!$A$2:$Z$2000,0,MATCH("original.search",2_plantminer!$A$1:$Z$1,0)),0),MATCH("search.str",2_plantminer!$A$1:$Z$1,0))&amp;"","")="NA","",IFERROR(INDEX(2_plantminer!$A$2:$Z$2000,MATCH($B150,INDEX(2_plantminer!$A$2:$Z$2000,0,MATCH("original.search",2_plantminer!$A$1:$Z$1,0)),0),MATCH("search.str",2_plantminer!$A$1:$Z$1,0))&amp;"","")))</f>
        <v/>
      </c>
      <c r="D150" s="6" t="str">
        <f aca="false">IF($B150="","",IF(IFERROR(INDEX(2_plantminer!$A$2:$Z$2000,MATCH($B150,INDEX(2_plantminer!$A$2:$Z$2000,0,MATCH("original.search",2_plantminer!$A$1:$Z$1,0)),0),MATCH("scientific.name",2_plantminer!$A$1:$Z$1,0))&amp;"","")="NA","",IFERROR(INDEX(2_plantminer!$A$2:$Z$2000,MATCH($B150,INDEX(2_plantminer!$A$2:$Z$2000,0,MATCH("original.search",2_plantminer!$A$1:$Z$1,0)),0),MATCH("scientific.name",2_plantminer!$A$1:$Z$1,0))&amp;"","")))</f>
        <v/>
      </c>
      <c r="E150" s="6" t="str">
        <f aca="false">IF($B150="","",IF(IFERROR(INDEX(2_plantminer!$A$2:$Z$2000,MATCH($B150,INDEX(2_plantminer!$A$2:$Z$2000,0,MATCH("original.search",2_plantminer!$A$1:$Z$1,0)),0),MATCH("family",2_plantminer!$A$1:$Z$1,0))&amp;"","")="NA","",IFERROR(INDEX(2_plantminer!$A$2:$Z$2000,MATCH($B150,INDEX(2_plantminer!$A$2:$Z$2000,0,MATCH("original.search",2_plantminer!$A$1:$Z$1,0)),0),MATCH("family",2_plantminer!$A$1:$Z$1,0))&amp;"","")))</f>
        <v/>
      </c>
      <c r="F150" s="6" t="str">
        <f aca="false">IF($B150="","",IF(IFERROR(INDEX(2_plantminer!$A$2:$Z$2000,MATCH($B150,INDEX(2_plantminer!$A$2:$Z$2000,0,MATCH("original.search",2_plantminer!$A$1:$Z$1,0)),0),MATCH("notes",2_plantminer!$A$1:$Z$1,0))&amp;"","")="NA","",IFERROR(INDEX(2_plantminer!$A$2:$Z$2000,MATCH($B150,INDEX(2_plantminer!$A$2:$Z$2000,0,MATCH("original.search",2_plantminer!$A$1:$Z$1,0)),0),MATCH("notes",2_plantminer!$A$1:$Z$1,0))&amp;"","")))</f>
        <v/>
      </c>
      <c r="G150" s="6" t="str">
        <f aca="false">IF($B150="","",IF(IFERROR(INDEX(2_plantminer!$A$2:$Z$2000,MATCH($B150,INDEX(2_plantminer!$A$2:$Z$2000,0,MATCH("original.search",2_plantminer!$A$1:$Z$1,0)),0),MATCH("occurrence",2_plantminer!$A$1:$Z$1,0))&amp;"","")="NA","",IFERROR(INDEX(2_plantminer!$A$2:$Z$2000,MATCH($B150,INDEX(2_plantminer!$A$2:$Z$2000,0,MATCH("original.search",2_plantminer!$A$1:$Z$1,0)),0),MATCH("occurrence",2_plantminer!$A$1:$Z$1,0))&amp;"","")))</f>
        <v/>
      </c>
      <c r="H150" s="6" t="str">
        <f aca="false">IF($B150="","",IF(IFERROR(INDEX(2_plantminer!$A$2:$Z$2000,MATCH($B150,INDEX(2_plantminer!$A$2:$Z$2000,0,MATCH("original.search",2_plantminer!$A$1:$Z$1,0)),0),MATCH("establishment",2_plantminer!$A$1:$Z$1,0))&amp;"","")="NA","",IFERROR(INDEX(2_plantminer!$A$2:$Z$2000,MATCH($B150,INDEX(2_plantminer!$A$2:$Z$2000,0,MATCH("original.search",2_plantminer!$A$1:$Z$1,0)),0),MATCH("establishment",2_plantminer!$A$1:$Z$1,0))&amp;"","")))</f>
        <v/>
      </c>
      <c r="I150" s="6" t="str">
        <f aca="false">IF($B150="","",IF(IFERROR(INDEX(2_plantminer!$A$2:$Z$2000,MATCH($B150,INDEX(2_plantminer!$A$2:$Z$2000,0,MATCH("original.search",2_plantminer!$A$1:$Z$1,0)),0),MATCH("domain",2_plantminer!$A$1:$Z$1,0))&amp;"","")="NA","",IFERROR(INDEX(2_plantminer!$A$2:$Z$2000,MATCH($B150,INDEX(2_plantminer!$A$2:$Z$2000,0,MATCH("original.search",2_plantminer!$A$1:$Z$1,0)),0),MATCH("domain",2_plantminer!$A$1:$Z$1,0))&amp;"","")))</f>
        <v/>
      </c>
      <c r="J150" s="6" t="str">
        <f aca="false">IF(OR($B150="",$G150=""),"",IF(ISNUMBER(SEARCH("BR-AM",$G150)),"sim","não"))</f>
        <v/>
      </c>
      <c r="K150" s="6" t="str">
        <f aca="false">IF($E150="","",IF($E150=$A150,"não","sim"))</f>
        <v/>
      </c>
      <c r="L150" s="6" t="str">
        <f aca="false">IF($B150="","indeterminada",IF(COUNTIF(2_plantminer!$A$1:$Z$1,"original.search")=0,"falta o resultado do Plantminer",IF(ISNUMBER(SEARCH("not found",$F150)),"não encontrado → Flora e Funga",IF(AND($C150="",$F150=""),"sem resultado do Plantminer (confira se colou)",IF(ISNUMBER(SEARCH("check",$F150)),"ambíguo → Flora e Funga",IF(AND(ISNUMBER(SEARCH("misspelled",$F150)),ISNUMBER(SEARCH("synonym",$F150))),"grafia corrigida e sinônimo substituído",IF(ISNUMBER(SEARCH("misspelled",$F150)),"grafia corrigida",IF(ISNUMBER(SEARCH("synonym",$F150)),"sinônimo substituído",IF(AND($C150&lt;&gt;"",$G150="",COUNTIF($C150,"* *")&gt;0),"sem ocorrência no resultado → Flora e Funga",IF($J150="não","fora do AM → conferir identificação","OK"))))))))))</f>
        <v>sem resultado do Plantminer (confira se colou)</v>
      </c>
      <c r="M150" s="9"/>
      <c r="N150" s="9"/>
      <c r="O150" s="9"/>
      <c r="P150" s="9"/>
      <c r="Q150" s="9"/>
      <c r="R150" s="6" t="str">
        <f aca="false">IF($M150="","",IF(COUNTIF($M$3:$M$242,$M150)&gt;1,"sim","não"))</f>
        <v/>
      </c>
    </row>
    <row r="151" customFormat="false" ht="15" hidden="false" customHeight="false" outlineLevel="0" collapsed="false">
      <c r="A151" s="6" t="str">
        <f aca="false">1_lista!A150</f>
        <v>Lecythidaceae</v>
      </c>
      <c r="B151" s="6" t="str">
        <f aca="false">IF(1_lista!G150="","",1_lista!G150)</f>
        <v>Gustavia hexapetala</v>
      </c>
      <c r="C151" s="6" t="str">
        <f aca="false">IF($B151="","",IF(IFERROR(INDEX(2_plantminer!$A$2:$Z$2000,MATCH($B151,INDEX(2_plantminer!$A$2:$Z$2000,0,MATCH("original.search",2_plantminer!$A$1:$Z$1,0)),0),MATCH("search.str",2_plantminer!$A$1:$Z$1,0))&amp;"","")="NA","",IFERROR(INDEX(2_plantminer!$A$2:$Z$2000,MATCH($B151,INDEX(2_plantminer!$A$2:$Z$2000,0,MATCH("original.search",2_plantminer!$A$1:$Z$1,0)),0),MATCH("search.str",2_plantminer!$A$1:$Z$1,0))&amp;"","")))</f>
        <v/>
      </c>
      <c r="D151" s="6" t="str">
        <f aca="false">IF($B151="","",IF(IFERROR(INDEX(2_plantminer!$A$2:$Z$2000,MATCH($B151,INDEX(2_plantminer!$A$2:$Z$2000,0,MATCH("original.search",2_plantminer!$A$1:$Z$1,0)),0),MATCH("scientific.name",2_plantminer!$A$1:$Z$1,0))&amp;"","")="NA","",IFERROR(INDEX(2_plantminer!$A$2:$Z$2000,MATCH($B151,INDEX(2_plantminer!$A$2:$Z$2000,0,MATCH("original.search",2_plantminer!$A$1:$Z$1,0)),0),MATCH("scientific.name",2_plantminer!$A$1:$Z$1,0))&amp;"","")))</f>
        <v/>
      </c>
      <c r="E151" s="6" t="str">
        <f aca="false">IF($B151="","",IF(IFERROR(INDEX(2_plantminer!$A$2:$Z$2000,MATCH($B151,INDEX(2_plantminer!$A$2:$Z$2000,0,MATCH("original.search",2_plantminer!$A$1:$Z$1,0)),0),MATCH("family",2_plantminer!$A$1:$Z$1,0))&amp;"","")="NA","",IFERROR(INDEX(2_plantminer!$A$2:$Z$2000,MATCH($B151,INDEX(2_plantminer!$A$2:$Z$2000,0,MATCH("original.search",2_plantminer!$A$1:$Z$1,0)),0),MATCH("family",2_plantminer!$A$1:$Z$1,0))&amp;"","")))</f>
        <v/>
      </c>
      <c r="F151" s="6" t="str">
        <f aca="false">IF($B151="","",IF(IFERROR(INDEX(2_plantminer!$A$2:$Z$2000,MATCH($B151,INDEX(2_plantminer!$A$2:$Z$2000,0,MATCH("original.search",2_plantminer!$A$1:$Z$1,0)),0),MATCH("notes",2_plantminer!$A$1:$Z$1,0))&amp;"","")="NA","",IFERROR(INDEX(2_plantminer!$A$2:$Z$2000,MATCH($B151,INDEX(2_plantminer!$A$2:$Z$2000,0,MATCH("original.search",2_plantminer!$A$1:$Z$1,0)),0),MATCH("notes",2_plantminer!$A$1:$Z$1,0))&amp;"","")))</f>
        <v/>
      </c>
      <c r="G151" s="6" t="str">
        <f aca="false">IF($B151="","",IF(IFERROR(INDEX(2_plantminer!$A$2:$Z$2000,MATCH($B151,INDEX(2_plantminer!$A$2:$Z$2000,0,MATCH("original.search",2_plantminer!$A$1:$Z$1,0)),0),MATCH("occurrence",2_plantminer!$A$1:$Z$1,0))&amp;"","")="NA","",IFERROR(INDEX(2_plantminer!$A$2:$Z$2000,MATCH($B151,INDEX(2_plantminer!$A$2:$Z$2000,0,MATCH("original.search",2_plantminer!$A$1:$Z$1,0)),0),MATCH("occurrence",2_plantminer!$A$1:$Z$1,0))&amp;"","")))</f>
        <v/>
      </c>
      <c r="H151" s="6" t="str">
        <f aca="false">IF($B151="","",IF(IFERROR(INDEX(2_plantminer!$A$2:$Z$2000,MATCH($B151,INDEX(2_plantminer!$A$2:$Z$2000,0,MATCH("original.search",2_plantminer!$A$1:$Z$1,0)),0),MATCH("establishment",2_plantminer!$A$1:$Z$1,0))&amp;"","")="NA","",IFERROR(INDEX(2_plantminer!$A$2:$Z$2000,MATCH($B151,INDEX(2_plantminer!$A$2:$Z$2000,0,MATCH("original.search",2_plantminer!$A$1:$Z$1,0)),0),MATCH("establishment",2_plantminer!$A$1:$Z$1,0))&amp;"","")))</f>
        <v/>
      </c>
      <c r="I151" s="6" t="str">
        <f aca="false">IF($B151="","",IF(IFERROR(INDEX(2_plantminer!$A$2:$Z$2000,MATCH($B151,INDEX(2_plantminer!$A$2:$Z$2000,0,MATCH("original.search",2_plantminer!$A$1:$Z$1,0)),0),MATCH("domain",2_plantminer!$A$1:$Z$1,0))&amp;"","")="NA","",IFERROR(INDEX(2_plantminer!$A$2:$Z$2000,MATCH($B151,INDEX(2_plantminer!$A$2:$Z$2000,0,MATCH("original.search",2_plantminer!$A$1:$Z$1,0)),0),MATCH("domain",2_plantminer!$A$1:$Z$1,0))&amp;"","")))</f>
        <v/>
      </c>
      <c r="J151" s="6" t="str">
        <f aca="false">IF(OR($B151="",$G151=""),"",IF(ISNUMBER(SEARCH("BR-AM",$G151)),"sim","não"))</f>
        <v/>
      </c>
      <c r="K151" s="6" t="str">
        <f aca="false">IF($E151="","",IF($E151=$A151,"não","sim"))</f>
        <v/>
      </c>
      <c r="L151" s="6" t="str">
        <f aca="false">IF($B151="","indeterminada",IF(COUNTIF(2_plantminer!$A$1:$Z$1,"original.search")=0,"falta o resultado do Plantminer",IF(ISNUMBER(SEARCH("not found",$F151)),"não encontrado → Flora e Funga",IF(AND($C151="",$F151=""),"sem resultado do Plantminer (confira se colou)",IF(ISNUMBER(SEARCH("check",$F151)),"ambíguo → Flora e Funga",IF(AND(ISNUMBER(SEARCH("misspelled",$F151)),ISNUMBER(SEARCH("synonym",$F151))),"grafia corrigida e sinônimo substituído",IF(ISNUMBER(SEARCH("misspelled",$F151)),"grafia corrigida",IF(ISNUMBER(SEARCH("synonym",$F151)),"sinônimo substituído",IF(AND($C151&lt;&gt;"",$G151="",COUNTIF($C151,"* *")&gt;0),"sem ocorrência no resultado → Flora e Funga",IF($J151="não","fora do AM → conferir identificação","OK"))))))))))</f>
        <v>sem resultado do Plantminer (confira se colou)</v>
      </c>
      <c r="M151" s="9"/>
      <c r="N151" s="9"/>
      <c r="O151" s="9"/>
      <c r="P151" s="9"/>
      <c r="Q151" s="9"/>
      <c r="R151" s="6" t="str">
        <f aca="false">IF($M151="","",IF(COUNTIF($M$3:$M$242,$M151)&gt;1,"sim","não"))</f>
        <v/>
      </c>
    </row>
    <row r="152" customFormat="false" ht="15" hidden="false" customHeight="false" outlineLevel="0" collapsed="false">
      <c r="A152" s="6" t="str">
        <f aca="false">1_lista!A151</f>
        <v>Lecythidaceae</v>
      </c>
      <c r="B152" s="6" t="str">
        <f aca="false">IF(1_lista!G151="","",1_lista!G151)</f>
        <v>Lecythis barnebyi</v>
      </c>
      <c r="C152" s="6" t="str">
        <f aca="false">IF($B152="","",IF(IFERROR(INDEX(2_plantminer!$A$2:$Z$2000,MATCH($B152,INDEX(2_plantminer!$A$2:$Z$2000,0,MATCH("original.search",2_plantminer!$A$1:$Z$1,0)),0),MATCH("search.str",2_plantminer!$A$1:$Z$1,0))&amp;"","")="NA","",IFERROR(INDEX(2_plantminer!$A$2:$Z$2000,MATCH($B152,INDEX(2_plantminer!$A$2:$Z$2000,0,MATCH("original.search",2_plantminer!$A$1:$Z$1,0)),0),MATCH("search.str",2_plantminer!$A$1:$Z$1,0))&amp;"","")))</f>
        <v/>
      </c>
      <c r="D152" s="6" t="str">
        <f aca="false">IF($B152="","",IF(IFERROR(INDEX(2_plantminer!$A$2:$Z$2000,MATCH($B152,INDEX(2_plantminer!$A$2:$Z$2000,0,MATCH("original.search",2_plantminer!$A$1:$Z$1,0)),0),MATCH("scientific.name",2_plantminer!$A$1:$Z$1,0))&amp;"","")="NA","",IFERROR(INDEX(2_plantminer!$A$2:$Z$2000,MATCH($B152,INDEX(2_plantminer!$A$2:$Z$2000,0,MATCH("original.search",2_plantminer!$A$1:$Z$1,0)),0),MATCH("scientific.name",2_plantminer!$A$1:$Z$1,0))&amp;"","")))</f>
        <v/>
      </c>
      <c r="E152" s="6" t="str">
        <f aca="false">IF($B152="","",IF(IFERROR(INDEX(2_plantminer!$A$2:$Z$2000,MATCH($B152,INDEX(2_plantminer!$A$2:$Z$2000,0,MATCH("original.search",2_plantminer!$A$1:$Z$1,0)),0),MATCH("family",2_plantminer!$A$1:$Z$1,0))&amp;"","")="NA","",IFERROR(INDEX(2_plantminer!$A$2:$Z$2000,MATCH($B152,INDEX(2_plantminer!$A$2:$Z$2000,0,MATCH("original.search",2_plantminer!$A$1:$Z$1,0)),0),MATCH("family",2_plantminer!$A$1:$Z$1,0))&amp;"","")))</f>
        <v/>
      </c>
      <c r="F152" s="6" t="str">
        <f aca="false">IF($B152="","",IF(IFERROR(INDEX(2_plantminer!$A$2:$Z$2000,MATCH($B152,INDEX(2_plantminer!$A$2:$Z$2000,0,MATCH("original.search",2_plantminer!$A$1:$Z$1,0)),0),MATCH("notes",2_plantminer!$A$1:$Z$1,0))&amp;"","")="NA","",IFERROR(INDEX(2_plantminer!$A$2:$Z$2000,MATCH($B152,INDEX(2_plantminer!$A$2:$Z$2000,0,MATCH("original.search",2_plantminer!$A$1:$Z$1,0)),0),MATCH("notes",2_plantminer!$A$1:$Z$1,0))&amp;"","")))</f>
        <v/>
      </c>
      <c r="G152" s="6" t="str">
        <f aca="false">IF($B152="","",IF(IFERROR(INDEX(2_plantminer!$A$2:$Z$2000,MATCH($B152,INDEX(2_plantminer!$A$2:$Z$2000,0,MATCH("original.search",2_plantminer!$A$1:$Z$1,0)),0),MATCH("occurrence",2_plantminer!$A$1:$Z$1,0))&amp;"","")="NA","",IFERROR(INDEX(2_plantminer!$A$2:$Z$2000,MATCH($B152,INDEX(2_plantminer!$A$2:$Z$2000,0,MATCH("original.search",2_plantminer!$A$1:$Z$1,0)),0),MATCH("occurrence",2_plantminer!$A$1:$Z$1,0))&amp;"","")))</f>
        <v/>
      </c>
      <c r="H152" s="6" t="str">
        <f aca="false">IF($B152="","",IF(IFERROR(INDEX(2_plantminer!$A$2:$Z$2000,MATCH($B152,INDEX(2_plantminer!$A$2:$Z$2000,0,MATCH("original.search",2_plantminer!$A$1:$Z$1,0)),0),MATCH("establishment",2_plantminer!$A$1:$Z$1,0))&amp;"","")="NA","",IFERROR(INDEX(2_plantminer!$A$2:$Z$2000,MATCH($B152,INDEX(2_plantminer!$A$2:$Z$2000,0,MATCH("original.search",2_plantminer!$A$1:$Z$1,0)),0),MATCH("establishment",2_plantminer!$A$1:$Z$1,0))&amp;"","")))</f>
        <v/>
      </c>
      <c r="I152" s="6" t="str">
        <f aca="false">IF($B152="","",IF(IFERROR(INDEX(2_plantminer!$A$2:$Z$2000,MATCH($B152,INDEX(2_plantminer!$A$2:$Z$2000,0,MATCH("original.search",2_plantminer!$A$1:$Z$1,0)),0),MATCH("domain",2_plantminer!$A$1:$Z$1,0))&amp;"","")="NA","",IFERROR(INDEX(2_plantminer!$A$2:$Z$2000,MATCH($B152,INDEX(2_plantminer!$A$2:$Z$2000,0,MATCH("original.search",2_plantminer!$A$1:$Z$1,0)),0),MATCH("domain",2_plantminer!$A$1:$Z$1,0))&amp;"","")))</f>
        <v/>
      </c>
      <c r="J152" s="6" t="str">
        <f aca="false">IF(OR($B152="",$G152=""),"",IF(ISNUMBER(SEARCH("BR-AM",$G152)),"sim","não"))</f>
        <v/>
      </c>
      <c r="K152" s="6" t="str">
        <f aca="false">IF($E152="","",IF($E152=$A152,"não","sim"))</f>
        <v/>
      </c>
      <c r="L152" s="6" t="str">
        <f aca="false">IF($B152="","indeterminada",IF(COUNTIF(2_plantminer!$A$1:$Z$1,"original.search")=0,"falta o resultado do Plantminer",IF(ISNUMBER(SEARCH("not found",$F152)),"não encontrado → Flora e Funga",IF(AND($C152="",$F152=""),"sem resultado do Plantminer (confira se colou)",IF(ISNUMBER(SEARCH("check",$F152)),"ambíguo → Flora e Funga",IF(AND(ISNUMBER(SEARCH("misspelled",$F152)),ISNUMBER(SEARCH("synonym",$F152))),"grafia corrigida e sinônimo substituído",IF(ISNUMBER(SEARCH("misspelled",$F152)),"grafia corrigida",IF(ISNUMBER(SEARCH("synonym",$F152)),"sinônimo substituído",IF(AND($C152&lt;&gt;"",$G152="",COUNTIF($C152,"* *")&gt;0),"sem ocorrência no resultado → Flora e Funga",IF($J152="não","fora do AM → conferir identificação","OK"))))))))))</f>
        <v>sem resultado do Plantminer (confira se colou)</v>
      </c>
      <c r="M152" s="9"/>
      <c r="N152" s="9"/>
      <c r="O152" s="9"/>
      <c r="P152" s="9"/>
      <c r="Q152" s="9"/>
      <c r="R152" s="6" t="str">
        <f aca="false">IF($M152="","",IF(COUNTIF($M$3:$M$242,$M152)&gt;1,"sim","não"))</f>
        <v/>
      </c>
    </row>
    <row r="153" customFormat="false" ht="15" hidden="false" customHeight="false" outlineLevel="0" collapsed="false">
      <c r="A153" s="6" t="str">
        <f aca="false">1_lista!A152</f>
        <v>Lecythidaceae</v>
      </c>
      <c r="B153" s="6" t="str">
        <f aca="false">IF(1_lista!G152="","",1_lista!G152)</f>
        <v>Lecythis graciena</v>
      </c>
      <c r="C153" s="6" t="str">
        <f aca="false">IF($B153="","",IF(IFERROR(INDEX(2_plantminer!$A$2:$Z$2000,MATCH($B153,INDEX(2_plantminer!$A$2:$Z$2000,0,MATCH("original.search",2_plantminer!$A$1:$Z$1,0)),0),MATCH("search.str",2_plantminer!$A$1:$Z$1,0))&amp;"","")="NA","",IFERROR(INDEX(2_plantminer!$A$2:$Z$2000,MATCH($B153,INDEX(2_plantminer!$A$2:$Z$2000,0,MATCH("original.search",2_plantminer!$A$1:$Z$1,0)),0),MATCH("search.str",2_plantminer!$A$1:$Z$1,0))&amp;"","")))</f>
        <v/>
      </c>
      <c r="D153" s="6" t="str">
        <f aca="false">IF($B153="","",IF(IFERROR(INDEX(2_plantminer!$A$2:$Z$2000,MATCH($B153,INDEX(2_plantminer!$A$2:$Z$2000,0,MATCH("original.search",2_plantminer!$A$1:$Z$1,0)),0),MATCH("scientific.name",2_plantminer!$A$1:$Z$1,0))&amp;"","")="NA","",IFERROR(INDEX(2_plantminer!$A$2:$Z$2000,MATCH($B153,INDEX(2_plantminer!$A$2:$Z$2000,0,MATCH("original.search",2_plantminer!$A$1:$Z$1,0)),0),MATCH("scientific.name",2_plantminer!$A$1:$Z$1,0))&amp;"","")))</f>
        <v/>
      </c>
      <c r="E153" s="6" t="str">
        <f aca="false">IF($B153="","",IF(IFERROR(INDEX(2_plantminer!$A$2:$Z$2000,MATCH($B153,INDEX(2_plantminer!$A$2:$Z$2000,0,MATCH("original.search",2_plantminer!$A$1:$Z$1,0)),0),MATCH("family",2_plantminer!$A$1:$Z$1,0))&amp;"","")="NA","",IFERROR(INDEX(2_plantminer!$A$2:$Z$2000,MATCH($B153,INDEX(2_plantminer!$A$2:$Z$2000,0,MATCH("original.search",2_plantminer!$A$1:$Z$1,0)),0),MATCH("family",2_plantminer!$A$1:$Z$1,0))&amp;"","")))</f>
        <v/>
      </c>
      <c r="F153" s="6" t="str">
        <f aca="false">IF($B153="","",IF(IFERROR(INDEX(2_plantminer!$A$2:$Z$2000,MATCH($B153,INDEX(2_plantminer!$A$2:$Z$2000,0,MATCH("original.search",2_plantminer!$A$1:$Z$1,0)),0),MATCH("notes",2_plantminer!$A$1:$Z$1,0))&amp;"","")="NA","",IFERROR(INDEX(2_plantminer!$A$2:$Z$2000,MATCH($B153,INDEX(2_plantminer!$A$2:$Z$2000,0,MATCH("original.search",2_plantminer!$A$1:$Z$1,0)),0),MATCH("notes",2_plantminer!$A$1:$Z$1,0))&amp;"","")))</f>
        <v/>
      </c>
      <c r="G153" s="6" t="str">
        <f aca="false">IF($B153="","",IF(IFERROR(INDEX(2_plantminer!$A$2:$Z$2000,MATCH($B153,INDEX(2_plantminer!$A$2:$Z$2000,0,MATCH("original.search",2_plantminer!$A$1:$Z$1,0)),0),MATCH("occurrence",2_plantminer!$A$1:$Z$1,0))&amp;"","")="NA","",IFERROR(INDEX(2_plantminer!$A$2:$Z$2000,MATCH($B153,INDEX(2_plantminer!$A$2:$Z$2000,0,MATCH("original.search",2_plantminer!$A$1:$Z$1,0)),0),MATCH("occurrence",2_plantminer!$A$1:$Z$1,0))&amp;"","")))</f>
        <v/>
      </c>
      <c r="H153" s="6" t="str">
        <f aca="false">IF($B153="","",IF(IFERROR(INDEX(2_plantminer!$A$2:$Z$2000,MATCH($B153,INDEX(2_plantminer!$A$2:$Z$2000,0,MATCH("original.search",2_plantminer!$A$1:$Z$1,0)),0),MATCH("establishment",2_plantminer!$A$1:$Z$1,0))&amp;"","")="NA","",IFERROR(INDEX(2_plantminer!$A$2:$Z$2000,MATCH($B153,INDEX(2_plantminer!$A$2:$Z$2000,0,MATCH("original.search",2_plantminer!$A$1:$Z$1,0)),0),MATCH("establishment",2_plantminer!$A$1:$Z$1,0))&amp;"","")))</f>
        <v/>
      </c>
      <c r="I153" s="6" t="str">
        <f aca="false">IF($B153="","",IF(IFERROR(INDEX(2_plantminer!$A$2:$Z$2000,MATCH($B153,INDEX(2_plantminer!$A$2:$Z$2000,0,MATCH("original.search",2_plantminer!$A$1:$Z$1,0)),0),MATCH("domain",2_plantminer!$A$1:$Z$1,0))&amp;"","")="NA","",IFERROR(INDEX(2_plantminer!$A$2:$Z$2000,MATCH($B153,INDEX(2_plantminer!$A$2:$Z$2000,0,MATCH("original.search",2_plantminer!$A$1:$Z$1,0)),0),MATCH("domain",2_plantminer!$A$1:$Z$1,0))&amp;"","")))</f>
        <v/>
      </c>
      <c r="J153" s="6" t="str">
        <f aca="false">IF(OR($B153="",$G153=""),"",IF(ISNUMBER(SEARCH("BR-AM",$G153)),"sim","não"))</f>
        <v/>
      </c>
      <c r="K153" s="6" t="str">
        <f aca="false">IF($E153="","",IF($E153=$A153,"não","sim"))</f>
        <v/>
      </c>
      <c r="L153" s="6" t="str">
        <f aca="false">IF($B153="","indeterminada",IF(COUNTIF(2_plantminer!$A$1:$Z$1,"original.search")=0,"falta o resultado do Plantminer",IF(ISNUMBER(SEARCH("not found",$F153)),"não encontrado → Flora e Funga",IF(AND($C153="",$F153=""),"sem resultado do Plantminer (confira se colou)",IF(ISNUMBER(SEARCH("check",$F153)),"ambíguo → Flora e Funga",IF(AND(ISNUMBER(SEARCH("misspelled",$F153)),ISNUMBER(SEARCH("synonym",$F153))),"grafia corrigida e sinônimo substituído",IF(ISNUMBER(SEARCH("misspelled",$F153)),"grafia corrigida",IF(ISNUMBER(SEARCH("synonym",$F153)),"sinônimo substituído",IF(AND($C153&lt;&gt;"",$G153="",COUNTIF($C153,"* *")&gt;0),"sem ocorrência no resultado → Flora e Funga",IF($J153="não","fora do AM → conferir identificação","OK"))))))))))</f>
        <v>sem resultado do Plantminer (confira se colou)</v>
      </c>
      <c r="M153" s="9"/>
      <c r="N153" s="9"/>
      <c r="O153" s="9"/>
      <c r="P153" s="9"/>
      <c r="Q153" s="9"/>
      <c r="R153" s="6" t="str">
        <f aca="false">IF($M153="","",IF(COUNTIF($M$3:$M$242,$M153)&gt;1,"sim","não"))</f>
        <v/>
      </c>
    </row>
    <row r="154" customFormat="false" ht="15" hidden="false" customHeight="false" outlineLevel="0" collapsed="false">
      <c r="A154" s="6" t="str">
        <f aca="false">1_lista!A153</f>
        <v>Lecythidaceae</v>
      </c>
      <c r="B154" s="6" t="str">
        <f aca="false">IF(1_lista!G153="","",1_lista!G153)</f>
        <v>Lecythis prancei</v>
      </c>
      <c r="C154" s="6" t="str">
        <f aca="false">IF($B154="","",IF(IFERROR(INDEX(2_plantminer!$A$2:$Z$2000,MATCH($B154,INDEX(2_plantminer!$A$2:$Z$2000,0,MATCH("original.search",2_plantminer!$A$1:$Z$1,0)),0),MATCH("search.str",2_plantminer!$A$1:$Z$1,0))&amp;"","")="NA","",IFERROR(INDEX(2_plantminer!$A$2:$Z$2000,MATCH($B154,INDEX(2_plantminer!$A$2:$Z$2000,0,MATCH("original.search",2_plantminer!$A$1:$Z$1,0)),0),MATCH("search.str",2_plantminer!$A$1:$Z$1,0))&amp;"","")))</f>
        <v/>
      </c>
      <c r="D154" s="6" t="str">
        <f aca="false">IF($B154="","",IF(IFERROR(INDEX(2_plantminer!$A$2:$Z$2000,MATCH($B154,INDEX(2_plantminer!$A$2:$Z$2000,0,MATCH("original.search",2_plantminer!$A$1:$Z$1,0)),0),MATCH("scientific.name",2_plantminer!$A$1:$Z$1,0))&amp;"","")="NA","",IFERROR(INDEX(2_plantminer!$A$2:$Z$2000,MATCH($B154,INDEX(2_plantminer!$A$2:$Z$2000,0,MATCH("original.search",2_plantminer!$A$1:$Z$1,0)),0),MATCH("scientific.name",2_plantminer!$A$1:$Z$1,0))&amp;"","")))</f>
        <v/>
      </c>
      <c r="E154" s="6" t="str">
        <f aca="false">IF($B154="","",IF(IFERROR(INDEX(2_plantminer!$A$2:$Z$2000,MATCH($B154,INDEX(2_plantminer!$A$2:$Z$2000,0,MATCH("original.search",2_plantminer!$A$1:$Z$1,0)),0),MATCH("family",2_plantminer!$A$1:$Z$1,0))&amp;"","")="NA","",IFERROR(INDEX(2_plantminer!$A$2:$Z$2000,MATCH($B154,INDEX(2_plantminer!$A$2:$Z$2000,0,MATCH("original.search",2_plantminer!$A$1:$Z$1,0)),0),MATCH("family",2_plantminer!$A$1:$Z$1,0))&amp;"","")))</f>
        <v/>
      </c>
      <c r="F154" s="6" t="str">
        <f aca="false">IF($B154="","",IF(IFERROR(INDEX(2_plantminer!$A$2:$Z$2000,MATCH($B154,INDEX(2_plantminer!$A$2:$Z$2000,0,MATCH("original.search",2_plantminer!$A$1:$Z$1,0)),0),MATCH("notes",2_plantminer!$A$1:$Z$1,0))&amp;"","")="NA","",IFERROR(INDEX(2_plantminer!$A$2:$Z$2000,MATCH($B154,INDEX(2_plantminer!$A$2:$Z$2000,0,MATCH("original.search",2_plantminer!$A$1:$Z$1,0)),0),MATCH("notes",2_plantminer!$A$1:$Z$1,0))&amp;"","")))</f>
        <v/>
      </c>
      <c r="G154" s="6" t="str">
        <f aca="false">IF($B154="","",IF(IFERROR(INDEX(2_plantminer!$A$2:$Z$2000,MATCH($B154,INDEX(2_plantminer!$A$2:$Z$2000,0,MATCH("original.search",2_plantminer!$A$1:$Z$1,0)),0),MATCH("occurrence",2_plantminer!$A$1:$Z$1,0))&amp;"","")="NA","",IFERROR(INDEX(2_plantminer!$A$2:$Z$2000,MATCH($B154,INDEX(2_plantminer!$A$2:$Z$2000,0,MATCH("original.search",2_plantminer!$A$1:$Z$1,0)),0),MATCH("occurrence",2_plantminer!$A$1:$Z$1,0))&amp;"","")))</f>
        <v/>
      </c>
      <c r="H154" s="6" t="str">
        <f aca="false">IF($B154="","",IF(IFERROR(INDEX(2_plantminer!$A$2:$Z$2000,MATCH($B154,INDEX(2_plantminer!$A$2:$Z$2000,0,MATCH("original.search",2_plantminer!$A$1:$Z$1,0)),0),MATCH("establishment",2_plantminer!$A$1:$Z$1,0))&amp;"","")="NA","",IFERROR(INDEX(2_plantminer!$A$2:$Z$2000,MATCH($B154,INDEX(2_plantminer!$A$2:$Z$2000,0,MATCH("original.search",2_plantminer!$A$1:$Z$1,0)),0),MATCH("establishment",2_plantminer!$A$1:$Z$1,0))&amp;"","")))</f>
        <v/>
      </c>
      <c r="I154" s="6" t="str">
        <f aca="false">IF($B154="","",IF(IFERROR(INDEX(2_plantminer!$A$2:$Z$2000,MATCH($B154,INDEX(2_plantminer!$A$2:$Z$2000,0,MATCH("original.search",2_plantminer!$A$1:$Z$1,0)),0),MATCH("domain",2_plantminer!$A$1:$Z$1,0))&amp;"","")="NA","",IFERROR(INDEX(2_plantminer!$A$2:$Z$2000,MATCH($B154,INDEX(2_plantminer!$A$2:$Z$2000,0,MATCH("original.search",2_plantminer!$A$1:$Z$1,0)),0),MATCH("domain",2_plantminer!$A$1:$Z$1,0))&amp;"","")))</f>
        <v/>
      </c>
      <c r="J154" s="6" t="str">
        <f aca="false">IF(OR($B154="",$G154=""),"",IF(ISNUMBER(SEARCH("BR-AM",$G154)),"sim","não"))</f>
        <v/>
      </c>
      <c r="K154" s="6" t="str">
        <f aca="false">IF($E154="","",IF($E154=$A154,"não","sim"))</f>
        <v/>
      </c>
      <c r="L154" s="6" t="str">
        <f aca="false">IF($B154="","indeterminada",IF(COUNTIF(2_plantminer!$A$1:$Z$1,"original.search")=0,"falta o resultado do Plantminer",IF(ISNUMBER(SEARCH("not found",$F154)),"não encontrado → Flora e Funga",IF(AND($C154="",$F154=""),"sem resultado do Plantminer (confira se colou)",IF(ISNUMBER(SEARCH("check",$F154)),"ambíguo → Flora e Funga",IF(AND(ISNUMBER(SEARCH("misspelled",$F154)),ISNUMBER(SEARCH("synonym",$F154))),"grafia corrigida e sinônimo substituído",IF(ISNUMBER(SEARCH("misspelled",$F154)),"grafia corrigida",IF(ISNUMBER(SEARCH("synonym",$F154)),"sinônimo substituído",IF(AND($C154&lt;&gt;"",$G154="",COUNTIF($C154,"* *")&gt;0),"sem ocorrência no resultado → Flora e Funga",IF($J154="não","fora do AM → conferir identificação","OK"))))))))))</f>
        <v>sem resultado do Plantminer (confira se colou)</v>
      </c>
      <c r="M154" s="9"/>
      <c r="N154" s="9"/>
      <c r="O154" s="9"/>
      <c r="P154" s="9"/>
      <c r="Q154" s="9"/>
      <c r="R154" s="6" t="str">
        <f aca="false">IF($M154="","",IF(COUNTIF($M$3:$M$242,$M154)&gt;1,"sim","não"))</f>
        <v/>
      </c>
    </row>
    <row r="155" customFormat="false" ht="15" hidden="false" customHeight="false" outlineLevel="0" collapsed="false">
      <c r="A155" s="6" t="str">
        <f aca="false">1_lista!A154</f>
        <v>Lecythidaceae</v>
      </c>
      <c r="B155" s="6" t="str">
        <f aca="false">IF(1_lista!G154="","",1_lista!G154)</f>
        <v>Lecythis</v>
      </c>
      <c r="C155" s="6" t="str">
        <f aca="false">IF($B155="","",IF(IFERROR(INDEX(2_plantminer!$A$2:$Z$2000,MATCH($B155,INDEX(2_plantminer!$A$2:$Z$2000,0,MATCH("original.search",2_plantminer!$A$1:$Z$1,0)),0),MATCH("search.str",2_plantminer!$A$1:$Z$1,0))&amp;"","")="NA","",IFERROR(INDEX(2_plantminer!$A$2:$Z$2000,MATCH($B155,INDEX(2_plantminer!$A$2:$Z$2000,0,MATCH("original.search",2_plantminer!$A$1:$Z$1,0)),0),MATCH("search.str",2_plantminer!$A$1:$Z$1,0))&amp;"","")))</f>
        <v/>
      </c>
      <c r="D155" s="6" t="str">
        <f aca="false">IF($B155="","",IF(IFERROR(INDEX(2_plantminer!$A$2:$Z$2000,MATCH($B155,INDEX(2_plantminer!$A$2:$Z$2000,0,MATCH("original.search",2_plantminer!$A$1:$Z$1,0)),0),MATCH("scientific.name",2_plantminer!$A$1:$Z$1,0))&amp;"","")="NA","",IFERROR(INDEX(2_plantminer!$A$2:$Z$2000,MATCH($B155,INDEX(2_plantminer!$A$2:$Z$2000,0,MATCH("original.search",2_plantminer!$A$1:$Z$1,0)),0),MATCH("scientific.name",2_plantminer!$A$1:$Z$1,0))&amp;"","")))</f>
        <v/>
      </c>
      <c r="E155" s="6" t="str">
        <f aca="false">IF($B155="","",IF(IFERROR(INDEX(2_plantminer!$A$2:$Z$2000,MATCH($B155,INDEX(2_plantminer!$A$2:$Z$2000,0,MATCH("original.search",2_plantminer!$A$1:$Z$1,0)),0),MATCH("family",2_plantminer!$A$1:$Z$1,0))&amp;"","")="NA","",IFERROR(INDEX(2_plantminer!$A$2:$Z$2000,MATCH($B155,INDEX(2_plantminer!$A$2:$Z$2000,0,MATCH("original.search",2_plantminer!$A$1:$Z$1,0)),0),MATCH("family",2_plantminer!$A$1:$Z$1,0))&amp;"","")))</f>
        <v/>
      </c>
      <c r="F155" s="6" t="str">
        <f aca="false">IF($B155="","",IF(IFERROR(INDEX(2_plantminer!$A$2:$Z$2000,MATCH($B155,INDEX(2_plantminer!$A$2:$Z$2000,0,MATCH("original.search",2_plantminer!$A$1:$Z$1,0)),0),MATCH("notes",2_plantminer!$A$1:$Z$1,0))&amp;"","")="NA","",IFERROR(INDEX(2_plantminer!$A$2:$Z$2000,MATCH($B155,INDEX(2_plantminer!$A$2:$Z$2000,0,MATCH("original.search",2_plantminer!$A$1:$Z$1,0)),0),MATCH("notes",2_plantminer!$A$1:$Z$1,0))&amp;"","")))</f>
        <v/>
      </c>
      <c r="G155" s="6" t="str">
        <f aca="false">IF($B155="","",IF(IFERROR(INDEX(2_plantminer!$A$2:$Z$2000,MATCH($B155,INDEX(2_plantminer!$A$2:$Z$2000,0,MATCH("original.search",2_plantminer!$A$1:$Z$1,0)),0),MATCH("occurrence",2_plantminer!$A$1:$Z$1,0))&amp;"","")="NA","",IFERROR(INDEX(2_plantminer!$A$2:$Z$2000,MATCH($B155,INDEX(2_plantminer!$A$2:$Z$2000,0,MATCH("original.search",2_plantminer!$A$1:$Z$1,0)),0),MATCH("occurrence",2_plantminer!$A$1:$Z$1,0))&amp;"","")))</f>
        <v/>
      </c>
      <c r="H155" s="6" t="str">
        <f aca="false">IF($B155="","",IF(IFERROR(INDEX(2_plantminer!$A$2:$Z$2000,MATCH($B155,INDEX(2_plantminer!$A$2:$Z$2000,0,MATCH("original.search",2_plantminer!$A$1:$Z$1,0)),0),MATCH("establishment",2_plantminer!$A$1:$Z$1,0))&amp;"","")="NA","",IFERROR(INDEX(2_plantminer!$A$2:$Z$2000,MATCH($B155,INDEX(2_plantminer!$A$2:$Z$2000,0,MATCH("original.search",2_plantminer!$A$1:$Z$1,0)),0),MATCH("establishment",2_plantminer!$A$1:$Z$1,0))&amp;"","")))</f>
        <v/>
      </c>
      <c r="I155" s="6" t="str">
        <f aca="false">IF($B155="","",IF(IFERROR(INDEX(2_plantminer!$A$2:$Z$2000,MATCH($B155,INDEX(2_plantminer!$A$2:$Z$2000,0,MATCH("original.search",2_plantminer!$A$1:$Z$1,0)),0),MATCH("domain",2_plantminer!$A$1:$Z$1,0))&amp;"","")="NA","",IFERROR(INDEX(2_plantminer!$A$2:$Z$2000,MATCH($B155,INDEX(2_plantminer!$A$2:$Z$2000,0,MATCH("original.search",2_plantminer!$A$1:$Z$1,0)),0),MATCH("domain",2_plantminer!$A$1:$Z$1,0))&amp;"","")))</f>
        <v/>
      </c>
      <c r="J155" s="6" t="str">
        <f aca="false">IF(OR($B155="",$G155=""),"",IF(ISNUMBER(SEARCH("BR-AM",$G155)),"sim","não"))</f>
        <v/>
      </c>
      <c r="K155" s="6" t="str">
        <f aca="false">IF($E155="","",IF($E155=$A155,"não","sim"))</f>
        <v/>
      </c>
      <c r="L155" s="6" t="str">
        <f aca="false">IF($B155="","indeterminada",IF(COUNTIF(2_plantminer!$A$1:$Z$1,"original.search")=0,"falta o resultado do Plantminer",IF(ISNUMBER(SEARCH("not found",$F155)),"não encontrado → Flora e Funga",IF(AND($C155="",$F155=""),"sem resultado do Plantminer (confira se colou)",IF(ISNUMBER(SEARCH("check",$F155)),"ambíguo → Flora e Funga",IF(AND(ISNUMBER(SEARCH("misspelled",$F155)),ISNUMBER(SEARCH("synonym",$F155))),"grafia corrigida e sinônimo substituído",IF(ISNUMBER(SEARCH("misspelled",$F155)),"grafia corrigida",IF(ISNUMBER(SEARCH("synonym",$F155)),"sinônimo substituído",IF(AND($C155&lt;&gt;"",$G155="",COUNTIF($C155,"* *")&gt;0),"sem ocorrência no resultado → Flora e Funga",IF($J155="não","fora do AM → conferir identificação","OK"))))))))))</f>
        <v>sem resultado do Plantminer (confira se colou)</v>
      </c>
      <c r="M155" s="9"/>
      <c r="N155" s="9"/>
      <c r="O155" s="9"/>
      <c r="P155" s="9"/>
      <c r="Q155" s="9"/>
      <c r="R155" s="6" t="str">
        <f aca="false">IF($M155="","",IF(COUNTIF($M$3:$M$242,$M155)&gt;1,"sim","não"))</f>
        <v/>
      </c>
    </row>
    <row r="156" customFormat="false" ht="15" hidden="false" customHeight="false" outlineLevel="0" collapsed="false">
      <c r="A156" s="6" t="str">
        <f aca="false">1_lista!A155</f>
        <v>Malpighiaceae</v>
      </c>
      <c r="B156" s="6" t="str">
        <f aca="false">IF(1_lista!G155="","",1_lista!G155)</f>
        <v>Byrsonima chrysophylla</v>
      </c>
      <c r="C156" s="6" t="str">
        <f aca="false">IF($B156="","",IF(IFERROR(INDEX(2_plantminer!$A$2:$Z$2000,MATCH($B156,INDEX(2_plantminer!$A$2:$Z$2000,0,MATCH("original.search",2_plantminer!$A$1:$Z$1,0)),0),MATCH("search.str",2_plantminer!$A$1:$Z$1,0))&amp;"","")="NA","",IFERROR(INDEX(2_plantminer!$A$2:$Z$2000,MATCH($B156,INDEX(2_plantminer!$A$2:$Z$2000,0,MATCH("original.search",2_plantminer!$A$1:$Z$1,0)),0),MATCH("search.str",2_plantminer!$A$1:$Z$1,0))&amp;"","")))</f>
        <v/>
      </c>
      <c r="D156" s="6" t="str">
        <f aca="false">IF($B156="","",IF(IFERROR(INDEX(2_plantminer!$A$2:$Z$2000,MATCH($B156,INDEX(2_plantminer!$A$2:$Z$2000,0,MATCH("original.search",2_plantminer!$A$1:$Z$1,0)),0),MATCH("scientific.name",2_plantminer!$A$1:$Z$1,0))&amp;"","")="NA","",IFERROR(INDEX(2_plantminer!$A$2:$Z$2000,MATCH($B156,INDEX(2_plantminer!$A$2:$Z$2000,0,MATCH("original.search",2_plantminer!$A$1:$Z$1,0)),0),MATCH("scientific.name",2_plantminer!$A$1:$Z$1,0))&amp;"","")))</f>
        <v/>
      </c>
      <c r="E156" s="6" t="str">
        <f aca="false">IF($B156="","",IF(IFERROR(INDEX(2_plantminer!$A$2:$Z$2000,MATCH($B156,INDEX(2_plantminer!$A$2:$Z$2000,0,MATCH("original.search",2_plantminer!$A$1:$Z$1,0)),0),MATCH("family",2_plantminer!$A$1:$Z$1,0))&amp;"","")="NA","",IFERROR(INDEX(2_plantminer!$A$2:$Z$2000,MATCH($B156,INDEX(2_plantminer!$A$2:$Z$2000,0,MATCH("original.search",2_plantminer!$A$1:$Z$1,0)),0),MATCH("family",2_plantminer!$A$1:$Z$1,0))&amp;"","")))</f>
        <v/>
      </c>
      <c r="F156" s="6" t="str">
        <f aca="false">IF($B156="","",IF(IFERROR(INDEX(2_plantminer!$A$2:$Z$2000,MATCH($B156,INDEX(2_plantminer!$A$2:$Z$2000,0,MATCH("original.search",2_plantminer!$A$1:$Z$1,0)),0),MATCH("notes",2_plantminer!$A$1:$Z$1,0))&amp;"","")="NA","",IFERROR(INDEX(2_plantminer!$A$2:$Z$2000,MATCH($B156,INDEX(2_plantminer!$A$2:$Z$2000,0,MATCH("original.search",2_plantminer!$A$1:$Z$1,0)),0),MATCH("notes",2_plantminer!$A$1:$Z$1,0))&amp;"","")))</f>
        <v/>
      </c>
      <c r="G156" s="6" t="str">
        <f aca="false">IF($B156="","",IF(IFERROR(INDEX(2_plantminer!$A$2:$Z$2000,MATCH($B156,INDEX(2_plantminer!$A$2:$Z$2000,0,MATCH("original.search",2_plantminer!$A$1:$Z$1,0)),0),MATCH("occurrence",2_plantminer!$A$1:$Z$1,0))&amp;"","")="NA","",IFERROR(INDEX(2_plantminer!$A$2:$Z$2000,MATCH($B156,INDEX(2_plantminer!$A$2:$Z$2000,0,MATCH("original.search",2_plantminer!$A$1:$Z$1,0)),0),MATCH("occurrence",2_plantminer!$A$1:$Z$1,0))&amp;"","")))</f>
        <v/>
      </c>
      <c r="H156" s="6" t="str">
        <f aca="false">IF($B156="","",IF(IFERROR(INDEX(2_plantminer!$A$2:$Z$2000,MATCH($B156,INDEX(2_plantminer!$A$2:$Z$2000,0,MATCH("original.search",2_plantminer!$A$1:$Z$1,0)),0),MATCH("establishment",2_plantminer!$A$1:$Z$1,0))&amp;"","")="NA","",IFERROR(INDEX(2_plantminer!$A$2:$Z$2000,MATCH($B156,INDEX(2_plantminer!$A$2:$Z$2000,0,MATCH("original.search",2_plantminer!$A$1:$Z$1,0)),0),MATCH("establishment",2_plantminer!$A$1:$Z$1,0))&amp;"","")))</f>
        <v/>
      </c>
      <c r="I156" s="6" t="str">
        <f aca="false">IF($B156="","",IF(IFERROR(INDEX(2_plantminer!$A$2:$Z$2000,MATCH($B156,INDEX(2_plantminer!$A$2:$Z$2000,0,MATCH("original.search",2_plantminer!$A$1:$Z$1,0)),0),MATCH("domain",2_plantminer!$A$1:$Z$1,0))&amp;"","")="NA","",IFERROR(INDEX(2_plantminer!$A$2:$Z$2000,MATCH($B156,INDEX(2_plantminer!$A$2:$Z$2000,0,MATCH("original.search",2_plantminer!$A$1:$Z$1,0)),0),MATCH("domain",2_plantminer!$A$1:$Z$1,0))&amp;"","")))</f>
        <v/>
      </c>
      <c r="J156" s="6" t="str">
        <f aca="false">IF(OR($B156="",$G156=""),"",IF(ISNUMBER(SEARCH("BR-AM",$G156)),"sim","não"))</f>
        <v/>
      </c>
      <c r="K156" s="6" t="str">
        <f aca="false">IF($E156="","",IF($E156=$A156,"não","sim"))</f>
        <v/>
      </c>
      <c r="L156" s="6" t="str">
        <f aca="false">IF($B156="","indeterminada",IF(COUNTIF(2_plantminer!$A$1:$Z$1,"original.search")=0,"falta o resultado do Plantminer",IF(ISNUMBER(SEARCH("not found",$F156)),"não encontrado → Flora e Funga",IF(AND($C156="",$F156=""),"sem resultado do Plantminer (confira se colou)",IF(ISNUMBER(SEARCH("check",$F156)),"ambíguo → Flora e Funga",IF(AND(ISNUMBER(SEARCH("misspelled",$F156)),ISNUMBER(SEARCH("synonym",$F156))),"grafia corrigida e sinônimo substituído",IF(ISNUMBER(SEARCH("misspelled",$F156)),"grafia corrigida",IF(ISNUMBER(SEARCH("synonym",$F156)),"sinônimo substituído",IF(AND($C156&lt;&gt;"",$G156="",COUNTIF($C156,"* *")&gt;0),"sem ocorrência no resultado → Flora e Funga",IF($J156="não","fora do AM → conferir identificação","OK"))))))))))</f>
        <v>sem resultado do Plantminer (confira se colou)</v>
      </c>
      <c r="M156" s="9"/>
      <c r="N156" s="9"/>
      <c r="O156" s="9"/>
      <c r="P156" s="9"/>
      <c r="Q156" s="9"/>
      <c r="R156" s="6" t="str">
        <f aca="false">IF($M156="","",IF(COUNTIF($M$3:$M$242,$M156)&gt;1,"sim","não"))</f>
        <v/>
      </c>
    </row>
    <row r="157" customFormat="false" ht="15" hidden="false" customHeight="false" outlineLevel="0" collapsed="false">
      <c r="A157" s="6" t="str">
        <f aca="false">1_lista!A156</f>
        <v>Melastomataceae</v>
      </c>
      <c r="B157" s="6" t="str">
        <f aca="false">IF(1_lista!G156="","",1_lista!G156)</f>
        <v>Miconia argyrophylla</v>
      </c>
      <c r="C157" s="6" t="str">
        <f aca="false">IF($B157="","",IF(IFERROR(INDEX(2_plantminer!$A$2:$Z$2000,MATCH($B157,INDEX(2_plantminer!$A$2:$Z$2000,0,MATCH("original.search",2_plantminer!$A$1:$Z$1,0)),0),MATCH("search.str",2_plantminer!$A$1:$Z$1,0))&amp;"","")="NA","",IFERROR(INDEX(2_plantminer!$A$2:$Z$2000,MATCH($B157,INDEX(2_plantminer!$A$2:$Z$2000,0,MATCH("original.search",2_plantminer!$A$1:$Z$1,0)),0),MATCH("search.str",2_plantminer!$A$1:$Z$1,0))&amp;"","")))</f>
        <v/>
      </c>
      <c r="D157" s="6" t="str">
        <f aca="false">IF($B157="","",IF(IFERROR(INDEX(2_plantminer!$A$2:$Z$2000,MATCH($B157,INDEX(2_plantminer!$A$2:$Z$2000,0,MATCH("original.search",2_plantminer!$A$1:$Z$1,0)),0),MATCH("scientific.name",2_plantminer!$A$1:$Z$1,0))&amp;"","")="NA","",IFERROR(INDEX(2_plantminer!$A$2:$Z$2000,MATCH($B157,INDEX(2_plantminer!$A$2:$Z$2000,0,MATCH("original.search",2_plantminer!$A$1:$Z$1,0)),0),MATCH("scientific.name",2_plantminer!$A$1:$Z$1,0))&amp;"","")))</f>
        <v/>
      </c>
      <c r="E157" s="6" t="str">
        <f aca="false">IF($B157="","",IF(IFERROR(INDEX(2_plantminer!$A$2:$Z$2000,MATCH($B157,INDEX(2_plantminer!$A$2:$Z$2000,0,MATCH("original.search",2_plantminer!$A$1:$Z$1,0)),0),MATCH("family",2_plantminer!$A$1:$Z$1,0))&amp;"","")="NA","",IFERROR(INDEX(2_plantminer!$A$2:$Z$2000,MATCH($B157,INDEX(2_plantminer!$A$2:$Z$2000,0,MATCH("original.search",2_plantminer!$A$1:$Z$1,0)),0),MATCH("family",2_plantminer!$A$1:$Z$1,0))&amp;"","")))</f>
        <v/>
      </c>
      <c r="F157" s="6" t="str">
        <f aca="false">IF($B157="","",IF(IFERROR(INDEX(2_plantminer!$A$2:$Z$2000,MATCH($B157,INDEX(2_plantminer!$A$2:$Z$2000,0,MATCH("original.search",2_plantminer!$A$1:$Z$1,0)),0),MATCH("notes",2_plantminer!$A$1:$Z$1,0))&amp;"","")="NA","",IFERROR(INDEX(2_plantminer!$A$2:$Z$2000,MATCH($B157,INDEX(2_plantminer!$A$2:$Z$2000,0,MATCH("original.search",2_plantminer!$A$1:$Z$1,0)),0),MATCH("notes",2_plantminer!$A$1:$Z$1,0))&amp;"","")))</f>
        <v/>
      </c>
      <c r="G157" s="6" t="str">
        <f aca="false">IF($B157="","",IF(IFERROR(INDEX(2_plantminer!$A$2:$Z$2000,MATCH($B157,INDEX(2_plantminer!$A$2:$Z$2000,0,MATCH("original.search",2_plantminer!$A$1:$Z$1,0)),0),MATCH("occurrence",2_plantminer!$A$1:$Z$1,0))&amp;"","")="NA","",IFERROR(INDEX(2_plantminer!$A$2:$Z$2000,MATCH($B157,INDEX(2_plantminer!$A$2:$Z$2000,0,MATCH("original.search",2_plantminer!$A$1:$Z$1,0)),0),MATCH("occurrence",2_plantminer!$A$1:$Z$1,0))&amp;"","")))</f>
        <v/>
      </c>
      <c r="H157" s="6" t="str">
        <f aca="false">IF($B157="","",IF(IFERROR(INDEX(2_plantminer!$A$2:$Z$2000,MATCH($B157,INDEX(2_plantminer!$A$2:$Z$2000,0,MATCH("original.search",2_plantminer!$A$1:$Z$1,0)),0),MATCH("establishment",2_plantminer!$A$1:$Z$1,0))&amp;"","")="NA","",IFERROR(INDEX(2_plantminer!$A$2:$Z$2000,MATCH($B157,INDEX(2_plantminer!$A$2:$Z$2000,0,MATCH("original.search",2_plantminer!$A$1:$Z$1,0)),0),MATCH("establishment",2_plantminer!$A$1:$Z$1,0))&amp;"","")))</f>
        <v/>
      </c>
      <c r="I157" s="6" t="str">
        <f aca="false">IF($B157="","",IF(IFERROR(INDEX(2_plantminer!$A$2:$Z$2000,MATCH($B157,INDEX(2_plantminer!$A$2:$Z$2000,0,MATCH("original.search",2_plantminer!$A$1:$Z$1,0)),0),MATCH("domain",2_plantminer!$A$1:$Z$1,0))&amp;"","")="NA","",IFERROR(INDEX(2_plantminer!$A$2:$Z$2000,MATCH($B157,INDEX(2_plantminer!$A$2:$Z$2000,0,MATCH("original.search",2_plantminer!$A$1:$Z$1,0)),0),MATCH("domain",2_plantminer!$A$1:$Z$1,0))&amp;"","")))</f>
        <v/>
      </c>
      <c r="J157" s="6" t="str">
        <f aca="false">IF(OR($B157="",$G157=""),"",IF(ISNUMBER(SEARCH("BR-AM",$G157)),"sim","não"))</f>
        <v/>
      </c>
      <c r="K157" s="6" t="str">
        <f aca="false">IF($E157="","",IF($E157=$A157,"não","sim"))</f>
        <v/>
      </c>
      <c r="L157" s="6" t="str">
        <f aca="false">IF($B157="","indeterminada",IF(COUNTIF(2_plantminer!$A$1:$Z$1,"original.search")=0,"falta o resultado do Plantminer",IF(ISNUMBER(SEARCH("not found",$F157)),"não encontrado → Flora e Funga",IF(AND($C157="",$F157=""),"sem resultado do Plantminer (confira se colou)",IF(ISNUMBER(SEARCH("check",$F157)),"ambíguo → Flora e Funga",IF(AND(ISNUMBER(SEARCH("misspelled",$F157)),ISNUMBER(SEARCH("synonym",$F157))),"grafia corrigida e sinônimo substituído",IF(ISNUMBER(SEARCH("misspelled",$F157)),"grafia corrigida",IF(ISNUMBER(SEARCH("synonym",$F157)),"sinônimo substituído",IF(AND($C157&lt;&gt;"",$G157="",COUNTIF($C157,"* *")&gt;0),"sem ocorrência no resultado → Flora e Funga",IF($J157="não","fora do AM → conferir identificação","OK"))))))))))</f>
        <v>sem resultado do Plantminer (confira se colou)</v>
      </c>
      <c r="M157" s="9"/>
      <c r="N157" s="9"/>
      <c r="O157" s="9"/>
      <c r="P157" s="9"/>
      <c r="Q157" s="9"/>
      <c r="R157" s="6" t="str">
        <f aca="false">IF($M157="","",IF(COUNTIF($M$3:$M$242,$M157)&gt;1,"sim","não"))</f>
        <v/>
      </c>
    </row>
    <row r="158" customFormat="false" ht="15" hidden="false" customHeight="false" outlineLevel="0" collapsed="false">
      <c r="A158" s="6" t="str">
        <f aca="false">1_lista!A157</f>
        <v>Meliaceae</v>
      </c>
      <c r="B158" s="6" t="str">
        <f aca="false">IF(1_lista!G157="","",1_lista!G157)</f>
        <v>Guarea convergens</v>
      </c>
      <c r="C158" s="6" t="str">
        <f aca="false">IF($B158="","",IF(IFERROR(INDEX(2_plantminer!$A$2:$Z$2000,MATCH($B158,INDEX(2_plantminer!$A$2:$Z$2000,0,MATCH("original.search",2_plantminer!$A$1:$Z$1,0)),0),MATCH("search.str",2_plantminer!$A$1:$Z$1,0))&amp;"","")="NA","",IFERROR(INDEX(2_plantminer!$A$2:$Z$2000,MATCH($B158,INDEX(2_plantminer!$A$2:$Z$2000,0,MATCH("original.search",2_plantminer!$A$1:$Z$1,0)),0),MATCH("search.str",2_plantminer!$A$1:$Z$1,0))&amp;"","")))</f>
        <v/>
      </c>
      <c r="D158" s="6" t="str">
        <f aca="false">IF($B158="","",IF(IFERROR(INDEX(2_plantminer!$A$2:$Z$2000,MATCH($B158,INDEX(2_plantminer!$A$2:$Z$2000,0,MATCH("original.search",2_plantminer!$A$1:$Z$1,0)),0),MATCH("scientific.name",2_plantminer!$A$1:$Z$1,0))&amp;"","")="NA","",IFERROR(INDEX(2_plantminer!$A$2:$Z$2000,MATCH($B158,INDEX(2_plantminer!$A$2:$Z$2000,0,MATCH("original.search",2_plantminer!$A$1:$Z$1,0)),0),MATCH("scientific.name",2_plantminer!$A$1:$Z$1,0))&amp;"","")))</f>
        <v/>
      </c>
      <c r="E158" s="6" t="str">
        <f aca="false">IF($B158="","",IF(IFERROR(INDEX(2_plantminer!$A$2:$Z$2000,MATCH($B158,INDEX(2_plantminer!$A$2:$Z$2000,0,MATCH("original.search",2_plantminer!$A$1:$Z$1,0)),0),MATCH("family",2_plantminer!$A$1:$Z$1,0))&amp;"","")="NA","",IFERROR(INDEX(2_plantminer!$A$2:$Z$2000,MATCH($B158,INDEX(2_plantminer!$A$2:$Z$2000,0,MATCH("original.search",2_plantminer!$A$1:$Z$1,0)),0),MATCH("family",2_plantminer!$A$1:$Z$1,0))&amp;"","")))</f>
        <v/>
      </c>
      <c r="F158" s="6" t="str">
        <f aca="false">IF($B158="","",IF(IFERROR(INDEX(2_plantminer!$A$2:$Z$2000,MATCH($B158,INDEX(2_plantminer!$A$2:$Z$2000,0,MATCH("original.search",2_plantminer!$A$1:$Z$1,0)),0),MATCH("notes",2_plantminer!$A$1:$Z$1,0))&amp;"","")="NA","",IFERROR(INDEX(2_plantminer!$A$2:$Z$2000,MATCH($B158,INDEX(2_plantminer!$A$2:$Z$2000,0,MATCH("original.search",2_plantminer!$A$1:$Z$1,0)),0),MATCH("notes",2_plantminer!$A$1:$Z$1,0))&amp;"","")))</f>
        <v/>
      </c>
      <c r="G158" s="6" t="str">
        <f aca="false">IF($B158="","",IF(IFERROR(INDEX(2_plantminer!$A$2:$Z$2000,MATCH($B158,INDEX(2_plantminer!$A$2:$Z$2000,0,MATCH("original.search",2_plantminer!$A$1:$Z$1,0)),0),MATCH("occurrence",2_plantminer!$A$1:$Z$1,0))&amp;"","")="NA","",IFERROR(INDEX(2_plantminer!$A$2:$Z$2000,MATCH($B158,INDEX(2_plantminer!$A$2:$Z$2000,0,MATCH("original.search",2_plantminer!$A$1:$Z$1,0)),0),MATCH("occurrence",2_plantminer!$A$1:$Z$1,0))&amp;"","")))</f>
        <v/>
      </c>
      <c r="H158" s="6" t="str">
        <f aca="false">IF($B158="","",IF(IFERROR(INDEX(2_plantminer!$A$2:$Z$2000,MATCH($B158,INDEX(2_plantminer!$A$2:$Z$2000,0,MATCH("original.search",2_plantminer!$A$1:$Z$1,0)),0),MATCH("establishment",2_plantminer!$A$1:$Z$1,0))&amp;"","")="NA","",IFERROR(INDEX(2_plantminer!$A$2:$Z$2000,MATCH($B158,INDEX(2_plantminer!$A$2:$Z$2000,0,MATCH("original.search",2_plantminer!$A$1:$Z$1,0)),0),MATCH("establishment",2_plantminer!$A$1:$Z$1,0))&amp;"","")))</f>
        <v/>
      </c>
      <c r="I158" s="6" t="str">
        <f aca="false">IF($B158="","",IF(IFERROR(INDEX(2_plantminer!$A$2:$Z$2000,MATCH($B158,INDEX(2_plantminer!$A$2:$Z$2000,0,MATCH("original.search",2_plantminer!$A$1:$Z$1,0)),0),MATCH("domain",2_plantminer!$A$1:$Z$1,0))&amp;"","")="NA","",IFERROR(INDEX(2_plantminer!$A$2:$Z$2000,MATCH($B158,INDEX(2_plantminer!$A$2:$Z$2000,0,MATCH("original.search",2_plantminer!$A$1:$Z$1,0)),0),MATCH("domain",2_plantminer!$A$1:$Z$1,0))&amp;"","")))</f>
        <v/>
      </c>
      <c r="J158" s="6" t="str">
        <f aca="false">IF(OR($B158="",$G158=""),"",IF(ISNUMBER(SEARCH("BR-AM",$G158)),"sim","não"))</f>
        <v/>
      </c>
      <c r="K158" s="6" t="str">
        <f aca="false">IF($E158="","",IF($E158=$A158,"não","sim"))</f>
        <v/>
      </c>
      <c r="L158" s="6" t="str">
        <f aca="false">IF($B158="","indeterminada",IF(COUNTIF(2_plantminer!$A$1:$Z$1,"original.search")=0,"falta o resultado do Plantminer",IF(ISNUMBER(SEARCH("not found",$F158)),"não encontrado → Flora e Funga",IF(AND($C158="",$F158=""),"sem resultado do Plantminer (confira se colou)",IF(ISNUMBER(SEARCH("check",$F158)),"ambíguo → Flora e Funga",IF(AND(ISNUMBER(SEARCH("misspelled",$F158)),ISNUMBER(SEARCH("synonym",$F158))),"grafia corrigida e sinônimo substituído",IF(ISNUMBER(SEARCH("misspelled",$F158)),"grafia corrigida",IF(ISNUMBER(SEARCH("synonym",$F158)),"sinônimo substituído",IF(AND($C158&lt;&gt;"",$G158="",COUNTIF($C158,"* *")&gt;0),"sem ocorrência no resultado → Flora e Funga",IF($J158="não","fora do AM → conferir identificação","OK"))))))))))</f>
        <v>sem resultado do Plantminer (confira se colou)</v>
      </c>
      <c r="M158" s="9"/>
      <c r="N158" s="9"/>
      <c r="O158" s="9"/>
      <c r="P158" s="9"/>
      <c r="Q158" s="9"/>
      <c r="R158" s="6" t="str">
        <f aca="false">IF($M158="","",IF(COUNTIF($M$3:$M$242,$M158)&gt;1,"sim","não"))</f>
        <v/>
      </c>
    </row>
    <row r="159" customFormat="false" ht="15" hidden="false" customHeight="false" outlineLevel="0" collapsed="false">
      <c r="A159" s="6" t="str">
        <f aca="false">1_lista!A158</f>
        <v>Meliaceae</v>
      </c>
      <c r="B159" s="6" t="str">
        <f aca="false">IF(1_lista!G158="","",1_lista!G158)</f>
        <v>Guarea carinata</v>
      </c>
      <c r="C159" s="6" t="str">
        <f aca="false">IF($B159="","",IF(IFERROR(INDEX(2_plantminer!$A$2:$Z$2000,MATCH($B159,INDEX(2_plantminer!$A$2:$Z$2000,0,MATCH("original.search",2_plantminer!$A$1:$Z$1,0)),0),MATCH("search.str",2_plantminer!$A$1:$Z$1,0))&amp;"","")="NA","",IFERROR(INDEX(2_plantminer!$A$2:$Z$2000,MATCH($B159,INDEX(2_plantminer!$A$2:$Z$2000,0,MATCH("original.search",2_plantminer!$A$1:$Z$1,0)),0),MATCH("search.str",2_plantminer!$A$1:$Z$1,0))&amp;"","")))</f>
        <v/>
      </c>
      <c r="D159" s="6" t="str">
        <f aca="false">IF($B159="","",IF(IFERROR(INDEX(2_plantminer!$A$2:$Z$2000,MATCH($B159,INDEX(2_plantminer!$A$2:$Z$2000,0,MATCH("original.search",2_plantminer!$A$1:$Z$1,0)),0),MATCH("scientific.name",2_plantminer!$A$1:$Z$1,0))&amp;"","")="NA","",IFERROR(INDEX(2_plantminer!$A$2:$Z$2000,MATCH($B159,INDEX(2_plantminer!$A$2:$Z$2000,0,MATCH("original.search",2_plantminer!$A$1:$Z$1,0)),0),MATCH("scientific.name",2_plantminer!$A$1:$Z$1,0))&amp;"","")))</f>
        <v/>
      </c>
      <c r="E159" s="6" t="str">
        <f aca="false">IF($B159="","",IF(IFERROR(INDEX(2_plantminer!$A$2:$Z$2000,MATCH($B159,INDEX(2_plantminer!$A$2:$Z$2000,0,MATCH("original.search",2_plantminer!$A$1:$Z$1,0)),0),MATCH("family",2_plantminer!$A$1:$Z$1,0))&amp;"","")="NA","",IFERROR(INDEX(2_plantminer!$A$2:$Z$2000,MATCH($B159,INDEX(2_plantminer!$A$2:$Z$2000,0,MATCH("original.search",2_plantminer!$A$1:$Z$1,0)),0),MATCH("family",2_plantminer!$A$1:$Z$1,0))&amp;"","")))</f>
        <v/>
      </c>
      <c r="F159" s="6" t="str">
        <f aca="false">IF($B159="","",IF(IFERROR(INDEX(2_plantminer!$A$2:$Z$2000,MATCH($B159,INDEX(2_plantminer!$A$2:$Z$2000,0,MATCH("original.search",2_plantminer!$A$1:$Z$1,0)),0),MATCH("notes",2_plantminer!$A$1:$Z$1,0))&amp;"","")="NA","",IFERROR(INDEX(2_plantminer!$A$2:$Z$2000,MATCH($B159,INDEX(2_plantminer!$A$2:$Z$2000,0,MATCH("original.search",2_plantminer!$A$1:$Z$1,0)),0),MATCH("notes",2_plantminer!$A$1:$Z$1,0))&amp;"","")))</f>
        <v/>
      </c>
      <c r="G159" s="6" t="str">
        <f aca="false">IF($B159="","",IF(IFERROR(INDEX(2_plantminer!$A$2:$Z$2000,MATCH($B159,INDEX(2_plantminer!$A$2:$Z$2000,0,MATCH("original.search",2_plantminer!$A$1:$Z$1,0)),0),MATCH("occurrence",2_plantminer!$A$1:$Z$1,0))&amp;"","")="NA","",IFERROR(INDEX(2_plantminer!$A$2:$Z$2000,MATCH($B159,INDEX(2_plantminer!$A$2:$Z$2000,0,MATCH("original.search",2_plantminer!$A$1:$Z$1,0)),0),MATCH("occurrence",2_plantminer!$A$1:$Z$1,0))&amp;"","")))</f>
        <v/>
      </c>
      <c r="H159" s="6" t="str">
        <f aca="false">IF($B159="","",IF(IFERROR(INDEX(2_plantminer!$A$2:$Z$2000,MATCH($B159,INDEX(2_plantminer!$A$2:$Z$2000,0,MATCH("original.search",2_plantminer!$A$1:$Z$1,0)),0),MATCH("establishment",2_plantminer!$A$1:$Z$1,0))&amp;"","")="NA","",IFERROR(INDEX(2_plantminer!$A$2:$Z$2000,MATCH($B159,INDEX(2_plantminer!$A$2:$Z$2000,0,MATCH("original.search",2_plantminer!$A$1:$Z$1,0)),0),MATCH("establishment",2_plantminer!$A$1:$Z$1,0))&amp;"","")))</f>
        <v/>
      </c>
      <c r="I159" s="6" t="str">
        <f aca="false">IF($B159="","",IF(IFERROR(INDEX(2_plantminer!$A$2:$Z$2000,MATCH($B159,INDEX(2_plantminer!$A$2:$Z$2000,0,MATCH("original.search",2_plantminer!$A$1:$Z$1,0)),0),MATCH("domain",2_plantminer!$A$1:$Z$1,0))&amp;"","")="NA","",IFERROR(INDEX(2_plantminer!$A$2:$Z$2000,MATCH($B159,INDEX(2_plantminer!$A$2:$Z$2000,0,MATCH("original.search",2_plantminer!$A$1:$Z$1,0)),0),MATCH("domain",2_plantminer!$A$1:$Z$1,0))&amp;"","")))</f>
        <v/>
      </c>
      <c r="J159" s="6" t="str">
        <f aca="false">IF(OR($B159="",$G159=""),"",IF(ISNUMBER(SEARCH("BR-AM",$G159)),"sim","não"))</f>
        <v/>
      </c>
      <c r="K159" s="6" t="str">
        <f aca="false">IF($E159="","",IF($E159=$A159,"não","sim"))</f>
        <v/>
      </c>
      <c r="L159" s="6" t="str">
        <f aca="false">IF($B159="","indeterminada",IF(COUNTIF(2_plantminer!$A$1:$Z$1,"original.search")=0,"falta o resultado do Plantminer",IF(ISNUMBER(SEARCH("not found",$F159)),"não encontrado → Flora e Funga",IF(AND($C159="",$F159=""),"sem resultado do Plantminer (confira se colou)",IF(ISNUMBER(SEARCH("check",$F159)),"ambíguo → Flora e Funga",IF(AND(ISNUMBER(SEARCH("misspelled",$F159)),ISNUMBER(SEARCH("synonym",$F159))),"grafia corrigida e sinônimo substituído",IF(ISNUMBER(SEARCH("misspelled",$F159)),"grafia corrigida",IF(ISNUMBER(SEARCH("synonym",$F159)),"sinônimo substituído",IF(AND($C159&lt;&gt;"",$G159="",COUNTIF($C159,"* *")&gt;0),"sem ocorrência no resultado → Flora e Funga",IF($J159="não","fora do AM → conferir identificação","OK"))))))))))</f>
        <v>sem resultado do Plantminer (confira se colou)</v>
      </c>
      <c r="M159" s="9"/>
      <c r="N159" s="9"/>
      <c r="O159" s="9"/>
      <c r="P159" s="9"/>
      <c r="Q159" s="9"/>
      <c r="R159" s="6" t="str">
        <f aca="false">IF($M159="","",IF(COUNTIF($M$3:$M$242,$M159)&gt;1,"sim","não"))</f>
        <v/>
      </c>
    </row>
    <row r="160" customFormat="false" ht="15" hidden="false" customHeight="false" outlineLevel="0" collapsed="false">
      <c r="A160" s="6" t="str">
        <f aca="false">1_lista!A159</f>
        <v>Meliaceae</v>
      </c>
      <c r="B160" s="6" t="str">
        <f aca="false">IF(1_lista!G159="","",1_lista!G159)</f>
        <v>Guarea humaitensis</v>
      </c>
      <c r="C160" s="6" t="str">
        <f aca="false">IF($B160="","",IF(IFERROR(INDEX(2_plantminer!$A$2:$Z$2000,MATCH($B160,INDEX(2_plantminer!$A$2:$Z$2000,0,MATCH("original.search",2_plantminer!$A$1:$Z$1,0)),0),MATCH("search.str",2_plantminer!$A$1:$Z$1,0))&amp;"","")="NA","",IFERROR(INDEX(2_plantminer!$A$2:$Z$2000,MATCH($B160,INDEX(2_plantminer!$A$2:$Z$2000,0,MATCH("original.search",2_plantminer!$A$1:$Z$1,0)),0),MATCH("search.str",2_plantminer!$A$1:$Z$1,0))&amp;"","")))</f>
        <v/>
      </c>
      <c r="D160" s="6" t="str">
        <f aca="false">IF($B160="","",IF(IFERROR(INDEX(2_plantminer!$A$2:$Z$2000,MATCH($B160,INDEX(2_plantminer!$A$2:$Z$2000,0,MATCH("original.search",2_plantminer!$A$1:$Z$1,0)),0),MATCH("scientific.name",2_plantminer!$A$1:$Z$1,0))&amp;"","")="NA","",IFERROR(INDEX(2_plantminer!$A$2:$Z$2000,MATCH($B160,INDEX(2_plantminer!$A$2:$Z$2000,0,MATCH("original.search",2_plantminer!$A$1:$Z$1,0)),0),MATCH("scientific.name",2_plantminer!$A$1:$Z$1,0))&amp;"","")))</f>
        <v/>
      </c>
      <c r="E160" s="6" t="str">
        <f aca="false">IF($B160="","",IF(IFERROR(INDEX(2_plantminer!$A$2:$Z$2000,MATCH($B160,INDEX(2_plantminer!$A$2:$Z$2000,0,MATCH("original.search",2_plantminer!$A$1:$Z$1,0)),0),MATCH("family",2_plantminer!$A$1:$Z$1,0))&amp;"","")="NA","",IFERROR(INDEX(2_plantminer!$A$2:$Z$2000,MATCH($B160,INDEX(2_plantminer!$A$2:$Z$2000,0,MATCH("original.search",2_plantminer!$A$1:$Z$1,0)),0),MATCH("family",2_plantminer!$A$1:$Z$1,0))&amp;"","")))</f>
        <v/>
      </c>
      <c r="F160" s="6" t="str">
        <f aca="false">IF($B160="","",IF(IFERROR(INDEX(2_plantminer!$A$2:$Z$2000,MATCH($B160,INDEX(2_plantminer!$A$2:$Z$2000,0,MATCH("original.search",2_plantminer!$A$1:$Z$1,0)),0),MATCH("notes",2_plantminer!$A$1:$Z$1,0))&amp;"","")="NA","",IFERROR(INDEX(2_plantminer!$A$2:$Z$2000,MATCH($B160,INDEX(2_plantminer!$A$2:$Z$2000,0,MATCH("original.search",2_plantminer!$A$1:$Z$1,0)),0),MATCH("notes",2_plantminer!$A$1:$Z$1,0))&amp;"","")))</f>
        <v/>
      </c>
      <c r="G160" s="6" t="str">
        <f aca="false">IF($B160="","",IF(IFERROR(INDEX(2_plantminer!$A$2:$Z$2000,MATCH($B160,INDEX(2_plantminer!$A$2:$Z$2000,0,MATCH("original.search",2_plantminer!$A$1:$Z$1,0)),0),MATCH("occurrence",2_plantminer!$A$1:$Z$1,0))&amp;"","")="NA","",IFERROR(INDEX(2_plantminer!$A$2:$Z$2000,MATCH($B160,INDEX(2_plantminer!$A$2:$Z$2000,0,MATCH("original.search",2_plantminer!$A$1:$Z$1,0)),0),MATCH("occurrence",2_plantminer!$A$1:$Z$1,0))&amp;"","")))</f>
        <v/>
      </c>
      <c r="H160" s="6" t="str">
        <f aca="false">IF($B160="","",IF(IFERROR(INDEX(2_plantminer!$A$2:$Z$2000,MATCH($B160,INDEX(2_plantminer!$A$2:$Z$2000,0,MATCH("original.search",2_plantminer!$A$1:$Z$1,0)),0),MATCH("establishment",2_plantminer!$A$1:$Z$1,0))&amp;"","")="NA","",IFERROR(INDEX(2_plantminer!$A$2:$Z$2000,MATCH($B160,INDEX(2_plantminer!$A$2:$Z$2000,0,MATCH("original.search",2_plantminer!$A$1:$Z$1,0)),0),MATCH("establishment",2_plantminer!$A$1:$Z$1,0))&amp;"","")))</f>
        <v/>
      </c>
      <c r="I160" s="6" t="str">
        <f aca="false">IF($B160="","",IF(IFERROR(INDEX(2_plantminer!$A$2:$Z$2000,MATCH($B160,INDEX(2_plantminer!$A$2:$Z$2000,0,MATCH("original.search",2_plantminer!$A$1:$Z$1,0)),0),MATCH("domain",2_plantminer!$A$1:$Z$1,0))&amp;"","")="NA","",IFERROR(INDEX(2_plantminer!$A$2:$Z$2000,MATCH($B160,INDEX(2_plantminer!$A$2:$Z$2000,0,MATCH("original.search",2_plantminer!$A$1:$Z$1,0)),0),MATCH("domain",2_plantminer!$A$1:$Z$1,0))&amp;"","")))</f>
        <v/>
      </c>
      <c r="J160" s="6" t="str">
        <f aca="false">IF(OR($B160="",$G160=""),"",IF(ISNUMBER(SEARCH("BR-AM",$G160)),"sim","não"))</f>
        <v/>
      </c>
      <c r="K160" s="6" t="str">
        <f aca="false">IF($E160="","",IF($E160=$A160,"não","sim"))</f>
        <v/>
      </c>
      <c r="L160" s="6" t="str">
        <f aca="false">IF($B160="","indeterminada",IF(COUNTIF(2_plantminer!$A$1:$Z$1,"original.search")=0,"falta o resultado do Plantminer",IF(ISNUMBER(SEARCH("not found",$F160)),"não encontrado → Flora e Funga",IF(AND($C160="",$F160=""),"sem resultado do Plantminer (confira se colou)",IF(ISNUMBER(SEARCH("check",$F160)),"ambíguo → Flora e Funga",IF(AND(ISNUMBER(SEARCH("misspelled",$F160)),ISNUMBER(SEARCH("synonym",$F160))),"grafia corrigida e sinônimo substituído",IF(ISNUMBER(SEARCH("misspelled",$F160)),"grafia corrigida",IF(ISNUMBER(SEARCH("synonym",$F160)),"sinônimo substituído",IF(AND($C160&lt;&gt;"",$G160="",COUNTIF($C160,"* *")&gt;0),"sem ocorrência no resultado → Flora e Funga",IF($J160="não","fora do AM → conferir identificação","OK"))))))))))</f>
        <v>sem resultado do Plantminer (confira se colou)</v>
      </c>
      <c r="M160" s="9"/>
      <c r="N160" s="9"/>
      <c r="O160" s="9"/>
      <c r="P160" s="9"/>
      <c r="Q160" s="9"/>
      <c r="R160" s="6" t="str">
        <f aca="false">IF($M160="","",IF(COUNTIF($M$3:$M$242,$M160)&gt;1,"sim","não"))</f>
        <v/>
      </c>
    </row>
    <row r="161" customFormat="false" ht="15" hidden="false" customHeight="false" outlineLevel="0" collapsed="false">
      <c r="A161" s="6" t="str">
        <f aca="false">1_lista!A160</f>
        <v>Meliaceae</v>
      </c>
      <c r="B161" s="6" t="str">
        <f aca="false">IF(1_lista!G160="","",1_lista!G160)</f>
        <v>Guarea pubescens</v>
      </c>
      <c r="C161" s="6" t="str">
        <f aca="false">IF($B161="","",IF(IFERROR(INDEX(2_plantminer!$A$2:$Z$2000,MATCH($B161,INDEX(2_plantminer!$A$2:$Z$2000,0,MATCH("original.search",2_plantminer!$A$1:$Z$1,0)),0),MATCH("search.str",2_plantminer!$A$1:$Z$1,0))&amp;"","")="NA","",IFERROR(INDEX(2_plantminer!$A$2:$Z$2000,MATCH($B161,INDEX(2_plantminer!$A$2:$Z$2000,0,MATCH("original.search",2_plantminer!$A$1:$Z$1,0)),0),MATCH("search.str",2_plantminer!$A$1:$Z$1,0))&amp;"","")))</f>
        <v/>
      </c>
      <c r="D161" s="6" t="str">
        <f aca="false">IF($B161="","",IF(IFERROR(INDEX(2_plantminer!$A$2:$Z$2000,MATCH($B161,INDEX(2_plantminer!$A$2:$Z$2000,0,MATCH("original.search",2_plantminer!$A$1:$Z$1,0)),0),MATCH("scientific.name",2_plantminer!$A$1:$Z$1,0))&amp;"","")="NA","",IFERROR(INDEX(2_plantminer!$A$2:$Z$2000,MATCH($B161,INDEX(2_plantminer!$A$2:$Z$2000,0,MATCH("original.search",2_plantminer!$A$1:$Z$1,0)),0),MATCH("scientific.name",2_plantminer!$A$1:$Z$1,0))&amp;"","")))</f>
        <v/>
      </c>
      <c r="E161" s="6" t="str">
        <f aca="false">IF($B161="","",IF(IFERROR(INDEX(2_plantminer!$A$2:$Z$2000,MATCH($B161,INDEX(2_plantminer!$A$2:$Z$2000,0,MATCH("original.search",2_plantminer!$A$1:$Z$1,0)),0),MATCH("family",2_plantminer!$A$1:$Z$1,0))&amp;"","")="NA","",IFERROR(INDEX(2_plantminer!$A$2:$Z$2000,MATCH($B161,INDEX(2_plantminer!$A$2:$Z$2000,0,MATCH("original.search",2_plantminer!$A$1:$Z$1,0)),0),MATCH("family",2_plantminer!$A$1:$Z$1,0))&amp;"","")))</f>
        <v/>
      </c>
      <c r="F161" s="6" t="str">
        <f aca="false">IF($B161="","",IF(IFERROR(INDEX(2_plantminer!$A$2:$Z$2000,MATCH($B161,INDEX(2_plantminer!$A$2:$Z$2000,0,MATCH("original.search",2_plantminer!$A$1:$Z$1,0)),0),MATCH("notes",2_plantminer!$A$1:$Z$1,0))&amp;"","")="NA","",IFERROR(INDEX(2_plantminer!$A$2:$Z$2000,MATCH($B161,INDEX(2_plantminer!$A$2:$Z$2000,0,MATCH("original.search",2_plantminer!$A$1:$Z$1,0)),0),MATCH("notes",2_plantminer!$A$1:$Z$1,0))&amp;"","")))</f>
        <v/>
      </c>
      <c r="G161" s="6" t="str">
        <f aca="false">IF($B161="","",IF(IFERROR(INDEX(2_plantminer!$A$2:$Z$2000,MATCH($B161,INDEX(2_plantminer!$A$2:$Z$2000,0,MATCH("original.search",2_plantminer!$A$1:$Z$1,0)),0),MATCH("occurrence",2_plantminer!$A$1:$Z$1,0))&amp;"","")="NA","",IFERROR(INDEX(2_plantminer!$A$2:$Z$2000,MATCH($B161,INDEX(2_plantminer!$A$2:$Z$2000,0,MATCH("original.search",2_plantminer!$A$1:$Z$1,0)),0),MATCH("occurrence",2_plantminer!$A$1:$Z$1,0))&amp;"","")))</f>
        <v/>
      </c>
      <c r="H161" s="6" t="str">
        <f aca="false">IF($B161="","",IF(IFERROR(INDEX(2_plantminer!$A$2:$Z$2000,MATCH($B161,INDEX(2_plantminer!$A$2:$Z$2000,0,MATCH("original.search",2_plantminer!$A$1:$Z$1,0)),0),MATCH("establishment",2_plantminer!$A$1:$Z$1,0))&amp;"","")="NA","",IFERROR(INDEX(2_plantminer!$A$2:$Z$2000,MATCH($B161,INDEX(2_plantminer!$A$2:$Z$2000,0,MATCH("original.search",2_plantminer!$A$1:$Z$1,0)),0),MATCH("establishment",2_plantminer!$A$1:$Z$1,0))&amp;"","")))</f>
        <v/>
      </c>
      <c r="I161" s="6" t="str">
        <f aca="false">IF($B161="","",IF(IFERROR(INDEX(2_plantminer!$A$2:$Z$2000,MATCH($B161,INDEX(2_plantminer!$A$2:$Z$2000,0,MATCH("original.search",2_plantminer!$A$1:$Z$1,0)),0),MATCH("domain",2_plantminer!$A$1:$Z$1,0))&amp;"","")="NA","",IFERROR(INDEX(2_plantminer!$A$2:$Z$2000,MATCH($B161,INDEX(2_plantminer!$A$2:$Z$2000,0,MATCH("original.search",2_plantminer!$A$1:$Z$1,0)),0),MATCH("domain",2_plantminer!$A$1:$Z$1,0))&amp;"","")))</f>
        <v/>
      </c>
      <c r="J161" s="6" t="str">
        <f aca="false">IF(OR($B161="",$G161=""),"",IF(ISNUMBER(SEARCH("BR-AM",$G161)),"sim","não"))</f>
        <v/>
      </c>
      <c r="K161" s="6" t="str">
        <f aca="false">IF($E161="","",IF($E161=$A161,"não","sim"))</f>
        <v/>
      </c>
      <c r="L161" s="6" t="str">
        <f aca="false">IF($B161="","indeterminada",IF(COUNTIF(2_plantminer!$A$1:$Z$1,"original.search")=0,"falta o resultado do Plantminer",IF(ISNUMBER(SEARCH("not found",$F161)),"não encontrado → Flora e Funga",IF(AND($C161="",$F161=""),"sem resultado do Plantminer (confira se colou)",IF(ISNUMBER(SEARCH("check",$F161)),"ambíguo → Flora e Funga",IF(AND(ISNUMBER(SEARCH("misspelled",$F161)),ISNUMBER(SEARCH("synonym",$F161))),"grafia corrigida e sinônimo substituído",IF(ISNUMBER(SEARCH("misspelled",$F161)),"grafia corrigida",IF(ISNUMBER(SEARCH("synonym",$F161)),"sinônimo substituído",IF(AND($C161&lt;&gt;"",$G161="",COUNTIF($C161,"* *")&gt;0),"sem ocorrência no resultado → Flora e Funga",IF($J161="não","fora do AM → conferir identificação","OK"))))))))))</f>
        <v>sem resultado do Plantminer (confira se colou)</v>
      </c>
      <c r="M161" s="9"/>
      <c r="N161" s="9"/>
      <c r="O161" s="9"/>
      <c r="P161" s="9"/>
      <c r="Q161" s="9"/>
      <c r="R161" s="6" t="str">
        <f aca="false">IF($M161="","",IF(COUNTIF($M$3:$M$242,$M161)&gt;1,"sim","não"))</f>
        <v/>
      </c>
    </row>
    <row r="162" customFormat="false" ht="15" hidden="false" customHeight="false" outlineLevel="0" collapsed="false">
      <c r="A162" s="6" t="str">
        <f aca="false">1_lista!A161</f>
        <v>Meliaceae</v>
      </c>
      <c r="B162" s="6" t="str">
        <f aca="false">IF(1_lista!G161="","",1_lista!G161)</f>
        <v>Guarea trunciflora</v>
      </c>
      <c r="C162" s="6" t="str">
        <f aca="false">IF($B162="","",IF(IFERROR(INDEX(2_plantminer!$A$2:$Z$2000,MATCH($B162,INDEX(2_plantminer!$A$2:$Z$2000,0,MATCH("original.search",2_plantminer!$A$1:$Z$1,0)),0),MATCH("search.str",2_plantminer!$A$1:$Z$1,0))&amp;"","")="NA","",IFERROR(INDEX(2_plantminer!$A$2:$Z$2000,MATCH($B162,INDEX(2_plantminer!$A$2:$Z$2000,0,MATCH("original.search",2_plantminer!$A$1:$Z$1,0)),0),MATCH("search.str",2_plantminer!$A$1:$Z$1,0))&amp;"","")))</f>
        <v/>
      </c>
      <c r="D162" s="6" t="str">
        <f aca="false">IF($B162="","",IF(IFERROR(INDEX(2_plantminer!$A$2:$Z$2000,MATCH($B162,INDEX(2_plantminer!$A$2:$Z$2000,0,MATCH("original.search",2_plantminer!$A$1:$Z$1,0)),0),MATCH("scientific.name",2_plantminer!$A$1:$Z$1,0))&amp;"","")="NA","",IFERROR(INDEX(2_plantminer!$A$2:$Z$2000,MATCH($B162,INDEX(2_plantminer!$A$2:$Z$2000,0,MATCH("original.search",2_plantminer!$A$1:$Z$1,0)),0),MATCH("scientific.name",2_plantminer!$A$1:$Z$1,0))&amp;"","")))</f>
        <v/>
      </c>
      <c r="E162" s="6" t="str">
        <f aca="false">IF($B162="","",IF(IFERROR(INDEX(2_plantminer!$A$2:$Z$2000,MATCH($B162,INDEX(2_plantminer!$A$2:$Z$2000,0,MATCH("original.search",2_plantminer!$A$1:$Z$1,0)),0),MATCH("family",2_plantminer!$A$1:$Z$1,0))&amp;"","")="NA","",IFERROR(INDEX(2_plantminer!$A$2:$Z$2000,MATCH($B162,INDEX(2_plantminer!$A$2:$Z$2000,0,MATCH("original.search",2_plantminer!$A$1:$Z$1,0)),0),MATCH("family",2_plantminer!$A$1:$Z$1,0))&amp;"","")))</f>
        <v/>
      </c>
      <c r="F162" s="6" t="str">
        <f aca="false">IF($B162="","",IF(IFERROR(INDEX(2_plantminer!$A$2:$Z$2000,MATCH($B162,INDEX(2_plantminer!$A$2:$Z$2000,0,MATCH("original.search",2_plantminer!$A$1:$Z$1,0)),0),MATCH("notes",2_plantminer!$A$1:$Z$1,0))&amp;"","")="NA","",IFERROR(INDEX(2_plantminer!$A$2:$Z$2000,MATCH($B162,INDEX(2_plantminer!$A$2:$Z$2000,0,MATCH("original.search",2_plantminer!$A$1:$Z$1,0)),0),MATCH("notes",2_plantminer!$A$1:$Z$1,0))&amp;"","")))</f>
        <v/>
      </c>
      <c r="G162" s="6" t="str">
        <f aca="false">IF($B162="","",IF(IFERROR(INDEX(2_plantminer!$A$2:$Z$2000,MATCH($B162,INDEX(2_plantminer!$A$2:$Z$2000,0,MATCH("original.search",2_plantminer!$A$1:$Z$1,0)),0),MATCH("occurrence",2_plantminer!$A$1:$Z$1,0))&amp;"","")="NA","",IFERROR(INDEX(2_plantminer!$A$2:$Z$2000,MATCH($B162,INDEX(2_plantminer!$A$2:$Z$2000,0,MATCH("original.search",2_plantminer!$A$1:$Z$1,0)),0),MATCH("occurrence",2_plantminer!$A$1:$Z$1,0))&amp;"","")))</f>
        <v/>
      </c>
      <c r="H162" s="6" t="str">
        <f aca="false">IF($B162="","",IF(IFERROR(INDEX(2_plantminer!$A$2:$Z$2000,MATCH($B162,INDEX(2_plantminer!$A$2:$Z$2000,0,MATCH("original.search",2_plantminer!$A$1:$Z$1,0)),0),MATCH("establishment",2_plantminer!$A$1:$Z$1,0))&amp;"","")="NA","",IFERROR(INDEX(2_plantminer!$A$2:$Z$2000,MATCH($B162,INDEX(2_plantminer!$A$2:$Z$2000,0,MATCH("original.search",2_plantminer!$A$1:$Z$1,0)),0),MATCH("establishment",2_plantminer!$A$1:$Z$1,0))&amp;"","")))</f>
        <v/>
      </c>
      <c r="I162" s="6" t="str">
        <f aca="false">IF($B162="","",IF(IFERROR(INDEX(2_plantminer!$A$2:$Z$2000,MATCH($B162,INDEX(2_plantminer!$A$2:$Z$2000,0,MATCH("original.search",2_plantminer!$A$1:$Z$1,0)),0),MATCH("domain",2_plantminer!$A$1:$Z$1,0))&amp;"","")="NA","",IFERROR(INDEX(2_plantminer!$A$2:$Z$2000,MATCH($B162,INDEX(2_plantminer!$A$2:$Z$2000,0,MATCH("original.search",2_plantminer!$A$1:$Z$1,0)),0),MATCH("domain",2_plantminer!$A$1:$Z$1,0))&amp;"","")))</f>
        <v/>
      </c>
      <c r="J162" s="6" t="str">
        <f aca="false">IF(OR($B162="",$G162=""),"",IF(ISNUMBER(SEARCH("BR-AM",$G162)),"sim","não"))</f>
        <v/>
      </c>
      <c r="K162" s="6" t="str">
        <f aca="false">IF($E162="","",IF($E162=$A162,"não","sim"))</f>
        <v/>
      </c>
      <c r="L162" s="6" t="str">
        <f aca="false">IF($B162="","indeterminada",IF(COUNTIF(2_plantminer!$A$1:$Z$1,"original.search")=0,"falta o resultado do Plantminer",IF(ISNUMBER(SEARCH("not found",$F162)),"não encontrado → Flora e Funga",IF(AND($C162="",$F162=""),"sem resultado do Plantminer (confira se colou)",IF(ISNUMBER(SEARCH("check",$F162)),"ambíguo → Flora e Funga",IF(AND(ISNUMBER(SEARCH("misspelled",$F162)),ISNUMBER(SEARCH("synonym",$F162))),"grafia corrigida e sinônimo substituído",IF(ISNUMBER(SEARCH("misspelled",$F162)),"grafia corrigida",IF(ISNUMBER(SEARCH("synonym",$F162)),"sinônimo substituído",IF(AND($C162&lt;&gt;"",$G162="",COUNTIF($C162,"* *")&gt;0),"sem ocorrência no resultado → Flora e Funga",IF($J162="não","fora do AM → conferir identificação","OK"))))))))))</f>
        <v>sem resultado do Plantminer (confira se colou)</v>
      </c>
      <c r="M162" s="9"/>
      <c r="N162" s="9"/>
      <c r="O162" s="9"/>
      <c r="P162" s="9"/>
      <c r="Q162" s="9"/>
      <c r="R162" s="6" t="str">
        <f aca="false">IF($M162="","",IF(COUNTIF($M$3:$M$242,$M162)&gt;1,"sim","não"))</f>
        <v/>
      </c>
    </row>
    <row r="163" customFormat="false" ht="15" hidden="false" customHeight="false" outlineLevel="0" collapsed="false">
      <c r="A163" s="6" t="str">
        <f aca="false">1_lista!A162</f>
        <v>Memecylaceae</v>
      </c>
      <c r="B163" s="6" t="str">
        <f aca="false">IF(1_lista!G162="","",1_lista!G162)</f>
        <v>Mouriri angulicosta</v>
      </c>
      <c r="C163" s="6" t="str">
        <f aca="false">IF($B163="","",IF(IFERROR(INDEX(2_plantminer!$A$2:$Z$2000,MATCH($B163,INDEX(2_plantminer!$A$2:$Z$2000,0,MATCH("original.search",2_plantminer!$A$1:$Z$1,0)),0),MATCH("search.str",2_plantminer!$A$1:$Z$1,0))&amp;"","")="NA","",IFERROR(INDEX(2_plantminer!$A$2:$Z$2000,MATCH($B163,INDEX(2_plantminer!$A$2:$Z$2000,0,MATCH("original.search",2_plantminer!$A$1:$Z$1,0)),0),MATCH("search.str",2_plantminer!$A$1:$Z$1,0))&amp;"","")))</f>
        <v/>
      </c>
      <c r="D163" s="6" t="str">
        <f aca="false">IF($B163="","",IF(IFERROR(INDEX(2_plantminer!$A$2:$Z$2000,MATCH($B163,INDEX(2_plantminer!$A$2:$Z$2000,0,MATCH("original.search",2_plantminer!$A$1:$Z$1,0)),0),MATCH("scientific.name",2_plantminer!$A$1:$Z$1,0))&amp;"","")="NA","",IFERROR(INDEX(2_plantminer!$A$2:$Z$2000,MATCH($B163,INDEX(2_plantminer!$A$2:$Z$2000,0,MATCH("original.search",2_plantminer!$A$1:$Z$1,0)),0),MATCH("scientific.name",2_plantminer!$A$1:$Z$1,0))&amp;"","")))</f>
        <v/>
      </c>
      <c r="E163" s="6" t="str">
        <f aca="false">IF($B163="","",IF(IFERROR(INDEX(2_plantminer!$A$2:$Z$2000,MATCH($B163,INDEX(2_plantminer!$A$2:$Z$2000,0,MATCH("original.search",2_plantminer!$A$1:$Z$1,0)),0),MATCH("family",2_plantminer!$A$1:$Z$1,0))&amp;"","")="NA","",IFERROR(INDEX(2_plantminer!$A$2:$Z$2000,MATCH($B163,INDEX(2_plantminer!$A$2:$Z$2000,0,MATCH("original.search",2_plantminer!$A$1:$Z$1,0)),0),MATCH("family",2_plantminer!$A$1:$Z$1,0))&amp;"","")))</f>
        <v/>
      </c>
      <c r="F163" s="6" t="str">
        <f aca="false">IF($B163="","",IF(IFERROR(INDEX(2_plantminer!$A$2:$Z$2000,MATCH($B163,INDEX(2_plantminer!$A$2:$Z$2000,0,MATCH("original.search",2_plantminer!$A$1:$Z$1,0)),0),MATCH("notes",2_plantminer!$A$1:$Z$1,0))&amp;"","")="NA","",IFERROR(INDEX(2_plantminer!$A$2:$Z$2000,MATCH($B163,INDEX(2_plantminer!$A$2:$Z$2000,0,MATCH("original.search",2_plantminer!$A$1:$Z$1,0)),0),MATCH("notes",2_plantminer!$A$1:$Z$1,0))&amp;"","")))</f>
        <v/>
      </c>
      <c r="G163" s="6" t="str">
        <f aca="false">IF($B163="","",IF(IFERROR(INDEX(2_plantminer!$A$2:$Z$2000,MATCH($B163,INDEX(2_plantminer!$A$2:$Z$2000,0,MATCH("original.search",2_plantminer!$A$1:$Z$1,0)),0),MATCH("occurrence",2_plantminer!$A$1:$Z$1,0))&amp;"","")="NA","",IFERROR(INDEX(2_plantminer!$A$2:$Z$2000,MATCH($B163,INDEX(2_plantminer!$A$2:$Z$2000,0,MATCH("original.search",2_plantminer!$A$1:$Z$1,0)),0),MATCH("occurrence",2_plantminer!$A$1:$Z$1,0))&amp;"","")))</f>
        <v/>
      </c>
      <c r="H163" s="6" t="str">
        <f aca="false">IF($B163="","",IF(IFERROR(INDEX(2_plantminer!$A$2:$Z$2000,MATCH($B163,INDEX(2_plantminer!$A$2:$Z$2000,0,MATCH("original.search",2_plantminer!$A$1:$Z$1,0)),0),MATCH("establishment",2_plantminer!$A$1:$Z$1,0))&amp;"","")="NA","",IFERROR(INDEX(2_plantminer!$A$2:$Z$2000,MATCH($B163,INDEX(2_plantminer!$A$2:$Z$2000,0,MATCH("original.search",2_plantminer!$A$1:$Z$1,0)),0),MATCH("establishment",2_plantminer!$A$1:$Z$1,0))&amp;"","")))</f>
        <v/>
      </c>
      <c r="I163" s="6" t="str">
        <f aca="false">IF($B163="","",IF(IFERROR(INDEX(2_plantminer!$A$2:$Z$2000,MATCH($B163,INDEX(2_plantminer!$A$2:$Z$2000,0,MATCH("original.search",2_plantminer!$A$1:$Z$1,0)),0),MATCH("domain",2_plantminer!$A$1:$Z$1,0))&amp;"","")="NA","",IFERROR(INDEX(2_plantminer!$A$2:$Z$2000,MATCH($B163,INDEX(2_plantminer!$A$2:$Z$2000,0,MATCH("original.search",2_plantminer!$A$1:$Z$1,0)),0),MATCH("domain",2_plantminer!$A$1:$Z$1,0))&amp;"","")))</f>
        <v/>
      </c>
      <c r="J163" s="6" t="str">
        <f aca="false">IF(OR($B163="",$G163=""),"",IF(ISNUMBER(SEARCH("BR-AM",$G163)),"sim","não"))</f>
        <v/>
      </c>
      <c r="K163" s="6" t="str">
        <f aca="false">IF($E163="","",IF($E163=$A163,"não","sim"))</f>
        <v/>
      </c>
      <c r="L163" s="6" t="str">
        <f aca="false">IF($B163="","indeterminada",IF(COUNTIF(2_plantminer!$A$1:$Z$1,"original.search")=0,"falta o resultado do Plantminer",IF(ISNUMBER(SEARCH("not found",$F163)),"não encontrado → Flora e Funga",IF(AND($C163="",$F163=""),"sem resultado do Plantminer (confira se colou)",IF(ISNUMBER(SEARCH("check",$F163)),"ambíguo → Flora e Funga",IF(AND(ISNUMBER(SEARCH("misspelled",$F163)),ISNUMBER(SEARCH("synonym",$F163))),"grafia corrigida e sinônimo substituído",IF(ISNUMBER(SEARCH("misspelled",$F163)),"grafia corrigida",IF(ISNUMBER(SEARCH("synonym",$F163)),"sinônimo substituído",IF(AND($C163&lt;&gt;"",$G163="",COUNTIF($C163,"* *")&gt;0),"sem ocorrência no resultado → Flora e Funga",IF($J163="não","fora do AM → conferir identificação","OK"))))))))))</f>
        <v>sem resultado do Plantminer (confira se colou)</v>
      </c>
      <c r="M163" s="9"/>
      <c r="N163" s="9"/>
      <c r="O163" s="9"/>
      <c r="P163" s="9"/>
      <c r="Q163" s="9"/>
      <c r="R163" s="6" t="str">
        <f aca="false">IF($M163="","",IF(COUNTIF($M$3:$M$242,$M163)&gt;1,"sim","não"))</f>
        <v/>
      </c>
    </row>
    <row r="164" customFormat="false" ht="15" hidden="false" customHeight="false" outlineLevel="0" collapsed="false">
      <c r="A164" s="6" t="str">
        <f aca="false">1_lista!A163</f>
        <v>Memecylaceae</v>
      </c>
      <c r="B164" s="6" t="str">
        <f aca="false">IF(1_lista!G163="","",1_lista!G163)</f>
        <v>Mouriri plaschaerti</v>
      </c>
      <c r="C164" s="6" t="str">
        <f aca="false">IF($B164="","",IF(IFERROR(INDEX(2_plantminer!$A$2:$Z$2000,MATCH($B164,INDEX(2_plantminer!$A$2:$Z$2000,0,MATCH("original.search",2_plantminer!$A$1:$Z$1,0)),0),MATCH("search.str",2_plantminer!$A$1:$Z$1,0))&amp;"","")="NA","",IFERROR(INDEX(2_plantminer!$A$2:$Z$2000,MATCH($B164,INDEX(2_plantminer!$A$2:$Z$2000,0,MATCH("original.search",2_plantminer!$A$1:$Z$1,0)),0),MATCH("search.str",2_plantminer!$A$1:$Z$1,0))&amp;"","")))</f>
        <v/>
      </c>
      <c r="D164" s="6" t="str">
        <f aca="false">IF($B164="","",IF(IFERROR(INDEX(2_plantminer!$A$2:$Z$2000,MATCH($B164,INDEX(2_plantminer!$A$2:$Z$2000,0,MATCH("original.search",2_plantminer!$A$1:$Z$1,0)),0),MATCH("scientific.name",2_plantminer!$A$1:$Z$1,0))&amp;"","")="NA","",IFERROR(INDEX(2_plantminer!$A$2:$Z$2000,MATCH($B164,INDEX(2_plantminer!$A$2:$Z$2000,0,MATCH("original.search",2_plantminer!$A$1:$Z$1,0)),0),MATCH("scientific.name",2_plantminer!$A$1:$Z$1,0))&amp;"","")))</f>
        <v/>
      </c>
      <c r="E164" s="6" t="str">
        <f aca="false">IF($B164="","",IF(IFERROR(INDEX(2_plantminer!$A$2:$Z$2000,MATCH($B164,INDEX(2_plantminer!$A$2:$Z$2000,0,MATCH("original.search",2_plantminer!$A$1:$Z$1,0)),0),MATCH("family",2_plantminer!$A$1:$Z$1,0))&amp;"","")="NA","",IFERROR(INDEX(2_plantminer!$A$2:$Z$2000,MATCH($B164,INDEX(2_plantminer!$A$2:$Z$2000,0,MATCH("original.search",2_plantminer!$A$1:$Z$1,0)),0),MATCH("family",2_plantminer!$A$1:$Z$1,0))&amp;"","")))</f>
        <v/>
      </c>
      <c r="F164" s="6" t="str">
        <f aca="false">IF($B164="","",IF(IFERROR(INDEX(2_plantminer!$A$2:$Z$2000,MATCH($B164,INDEX(2_plantminer!$A$2:$Z$2000,0,MATCH("original.search",2_plantminer!$A$1:$Z$1,0)),0),MATCH("notes",2_plantminer!$A$1:$Z$1,0))&amp;"","")="NA","",IFERROR(INDEX(2_plantminer!$A$2:$Z$2000,MATCH($B164,INDEX(2_plantminer!$A$2:$Z$2000,0,MATCH("original.search",2_plantminer!$A$1:$Z$1,0)),0),MATCH("notes",2_plantminer!$A$1:$Z$1,0))&amp;"","")))</f>
        <v/>
      </c>
      <c r="G164" s="6" t="str">
        <f aca="false">IF($B164="","",IF(IFERROR(INDEX(2_plantminer!$A$2:$Z$2000,MATCH($B164,INDEX(2_plantminer!$A$2:$Z$2000,0,MATCH("original.search",2_plantminer!$A$1:$Z$1,0)),0),MATCH("occurrence",2_plantminer!$A$1:$Z$1,0))&amp;"","")="NA","",IFERROR(INDEX(2_plantminer!$A$2:$Z$2000,MATCH($B164,INDEX(2_plantminer!$A$2:$Z$2000,0,MATCH("original.search",2_plantminer!$A$1:$Z$1,0)),0),MATCH("occurrence",2_plantminer!$A$1:$Z$1,0))&amp;"","")))</f>
        <v/>
      </c>
      <c r="H164" s="6" t="str">
        <f aca="false">IF($B164="","",IF(IFERROR(INDEX(2_plantminer!$A$2:$Z$2000,MATCH($B164,INDEX(2_plantminer!$A$2:$Z$2000,0,MATCH("original.search",2_plantminer!$A$1:$Z$1,0)),0),MATCH("establishment",2_plantminer!$A$1:$Z$1,0))&amp;"","")="NA","",IFERROR(INDEX(2_plantminer!$A$2:$Z$2000,MATCH($B164,INDEX(2_plantminer!$A$2:$Z$2000,0,MATCH("original.search",2_plantminer!$A$1:$Z$1,0)),0),MATCH("establishment",2_plantminer!$A$1:$Z$1,0))&amp;"","")))</f>
        <v/>
      </c>
      <c r="I164" s="6" t="str">
        <f aca="false">IF($B164="","",IF(IFERROR(INDEX(2_plantminer!$A$2:$Z$2000,MATCH($B164,INDEX(2_plantminer!$A$2:$Z$2000,0,MATCH("original.search",2_plantminer!$A$1:$Z$1,0)),0),MATCH("domain",2_plantminer!$A$1:$Z$1,0))&amp;"","")="NA","",IFERROR(INDEX(2_plantminer!$A$2:$Z$2000,MATCH($B164,INDEX(2_plantminer!$A$2:$Z$2000,0,MATCH("original.search",2_plantminer!$A$1:$Z$1,0)),0),MATCH("domain",2_plantminer!$A$1:$Z$1,0))&amp;"","")))</f>
        <v/>
      </c>
      <c r="J164" s="6" t="str">
        <f aca="false">IF(OR($B164="",$G164=""),"",IF(ISNUMBER(SEARCH("BR-AM",$G164)),"sim","não"))</f>
        <v/>
      </c>
      <c r="K164" s="6" t="str">
        <f aca="false">IF($E164="","",IF($E164=$A164,"não","sim"))</f>
        <v/>
      </c>
      <c r="L164" s="6" t="str">
        <f aca="false">IF($B164="","indeterminada",IF(COUNTIF(2_plantminer!$A$1:$Z$1,"original.search")=0,"falta o resultado do Plantminer",IF(ISNUMBER(SEARCH("not found",$F164)),"não encontrado → Flora e Funga",IF(AND($C164="",$F164=""),"sem resultado do Plantminer (confira se colou)",IF(ISNUMBER(SEARCH("check",$F164)),"ambíguo → Flora e Funga",IF(AND(ISNUMBER(SEARCH("misspelled",$F164)),ISNUMBER(SEARCH("synonym",$F164))),"grafia corrigida e sinônimo substituído",IF(ISNUMBER(SEARCH("misspelled",$F164)),"grafia corrigida",IF(ISNUMBER(SEARCH("synonym",$F164)),"sinônimo substituído",IF(AND($C164&lt;&gt;"",$G164="",COUNTIF($C164,"* *")&gt;0),"sem ocorrência no resultado → Flora e Funga",IF($J164="não","fora do AM → conferir identificação","OK"))))))))))</f>
        <v>sem resultado do Plantminer (confira se colou)</v>
      </c>
      <c r="M164" s="9"/>
      <c r="N164" s="9"/>
      <c r="O164" s="9"/>
      <c r="P164" s="9"/>
      <c r="Q164" s="9"/>
      <c r="R164" s="6" t="str">
        <f aca="false">IF($M164="","",IF(COUNTIF($M$3:$M$242,$M164)&gt;1,"sim","não"))</f>
        <v/>
      </c>
    </row>
    <row r="165" customFormat="false" ht="15" hidden="false" customHeight="false" outlineLevel="0" collapsed="false">
      <c r="A165" s="6" t="str">
        <f aca="false">1_lista!A164</f>
        <v>Menispermaceae</v>
      </c>
      <c r="B165" s="6" t="str">
        <f aca="false">IF(1_lista!G164="","",1_lista!G164)</f>
        <v>Abuta</v>
      </c>
      <c r="C165" s="6" t="str">
        <f aca="false">IF($B165="","",IF(IFERROR(INDEX(2_plantminer!$A$2:$Z$2000,MATCH($B165,INDEX(2_plantminer!$A$2:$Z$2000,0,MATCH("original.search",2_plantminer!$A$1:$Z$1,0)),0),MATCH("search.str",2_plantminer!$A$1:$Z$1,0))&amp;"","")="NA","",IFERROR(INDEX(2_plantminer!$A$2:$Z$2000,MATCH($B165,INDEX(2_plantminer!$A$2:$Z$2000,0,MATCH("original.search",2_plantminer!$A$1:$Z$1,0)),0),MATCH("search.str",2_plantminer!$A$1:$Z$1,0))&amp;"","")))</f>
        <v/>
      </c>
      <c r="D165" s="6" t="str">
        <f aca="false">IF($B165="","",IF(IFERROR(INDEX(2_plantminer!$A$2:$Z$2000,MATCH($B165,INDEX(2_plantminer!$A$2:$Z$2000,0,MATCH("original.search",2_plantminer!$A$1:$Z$1,0)),0),MATCH("scientific.name",2_plantminer!$A$1:$Z$1,0))&amp;"","")="NA","",IFERROR(INDEX(2_plantminer!$A$2:$Z$2000,MATCH($B165,INDEX(2_plantminer!$A$2:$Z$2000,0,MATCH("original.search",2_plantminer!$A$1:$Z$1,0)),0),MATCH("scientific.name",2_plantminer!$A$1:$Z$1,0))&amp;"","")))</f>
        <v/>
      </c>
      <c r="E165" s="6" t="str">
        <f aca="false">IF($B165="","",IF(IFERROR(INDEX(2_plantminer!$A$2:$Z$2000,MATCH($B165,INDEX(2_plantminer!$A$2:$Z$2000,0,MATCH("original.search",2_plantminer!$A$1:$Z$1,0)),0),MATCH("family",2_plantminer!$A$1:$Z$1,0))&amp;"","")="NA","",IFERROR(INDEX(2_plantminer!$A$2:$Z$2000,MATCH($B165,INDEX(2_plantminer!$A$2:$Z$2000,0,MATCH("original.search",2_plantminer!$A$1:$Z$1,0)),0),MATCH("family",2_plantminer!$A$1:$Z$1,0))&amp;"","")))</f>
        <v/>
      </c>
      <c r="F165" s="6" t="str">
        <f aca="false">IF($B165="","",IF(IFERROR(INDEX(2_plantminer!$A$2:$Z$2000,MATCH($B165,INDEX(2_plantminer!$A$2:$Z$2000,0,MATCH("original.search",2_plantminer!$A$1:$Z$1,0)),0),MATCH("notes",2_plantminer!$A$1:$Z$1,0))&amp;"","")="NA","",IFERROR(INDEX(2_plantminer!$A$2:$Z$2000,MATCH($B165,INDEX(2_plantminer!$A$2:$Z$2000,0,MATCH("original.search",2_plantminer!$A$1:$Z$1,0)),0),MATCH("notes",2_plantminer!$A$1:$Z$1,0))&amp;"","")))</f>
        <v/>
      </c>
      <c r="G165" s="6" t="str">
        <f aca="false">IF($B165="","",IF(IFERROR(INDEX(2_plantminer!$A$2:$Z$2000,MATCH($B165,INDEX(2_plantminer!$A$2:$Z$2000,0,MATCH("original.search",2_plantminer!$A$1:$Z$1,0)),0),MATCH("occurrence",2_plantminer!$A$1:$Z$1,0))&amp;"","")="NA","",IFERROR(INDEX(2_plantminer!$A$2:$Z$2000,MATCH($B165,INDEX(2_plantminer!$A$2:$Z$2000,0,MATCH("original.search",2_plantminer!$A$1:$Z$1,0)),0),MATCH("occurrence",2_plantminer!$A$1:$Z$1,0))&amp;"","")))</f>
        <v/>
      </c>
      <c r="H165" s="6" t="str">
        <f aca="false">IF($B165="","",IF(IFERROR(INDEX(2_plantminer!$A$2:$Z$2000,MATCH($B165,INDEX(2_plantminer!$A$2:$Z$2000,0,MATCH("original.search",2_plantminer!$A$1:$Z$1,0)),0),MATCH("establishment",2_plantminer!$A$1:$Z$1,0))&amp;"","")="NA","",IFERROR(INDEX(2_plantminer!$A$2:$Z$2000,MATCH($B165,INDEX(2_plantminer!$A$2:$Z$2000,0,MATCH("original.search",2_plantminer!$A$1:$Z$1,0)),0),MATCH("establishment",2_plantminer!$A$1:$Z$1,0))&amp;"","")))</f>
        <v/>
      </c>
      <c r="I165" s="6" t="str">
        <f aca="false">IF($B165="","",IF(IFERROR(INDEX(2_plantminer!$A$2:$Z$2000,MATCH($B165,INDEX(2_plantminer!$A$2:$Z$2000,0,MATCH("original.search",2_plantminer!$A$1:$Z$1,0)),0),MATCH("domain",2_plantminer!$A$1:$Z$1,0))&amp;"","")="NA","",IFERROR(INDEX(2_plantminer!$A$2:$Z$2000,MATCH($B165,INDEX(2_plantminer!$A$2:$Z$2000,0,MATCH("original.search",2_plantminer!$A$1:$Z$1,0)),0),MATCH("domain",2_plantminer!$A$1:$Z$1,0))&amp;"","")))</f>
        <v/>
      </c>
      <c r="J165" s="6" t="str">
        <f aca="false">IF(OR($B165="",$G165=""),"",IF(ISNUMBER(SEARCH("BR-AM",$G165)),"sim","não"))</f>
        <v/>
      </c>
      <c r="K165" s="6" t="str">
        <f aca="false">IF($E165="","",IF($E165=$A165,"não","sim"))</f>
        <v/>
      </c>
      <c r="L165" s="6" t="str">
        <f aca="false">IF($B165="","indeterminada",IF(COUNTIF(2_plantminer!$A$1:$Z$1,"original.search")=0,"falta o resultado do Plantminer",IF(ISNUMBER(SEARCH("not found",$F165)),"não encontrado → Flora e Funga",IF(AND($C165="",$F165=""),"sem resultado do Plantminer (confira se colou)",IF(ISNUMBER(SEARCH("check",$F165)),"ambíguo → Flora e Funga",IF(AND(ISNUMBER(SEARCH("misspelled",$F165)),ISNUMBER(SEARCH("synonym",$F165))),"grafia corrigida e sinônimo substituído",IF(ISNUMBER(SEARCH("misspelled",$F165)),"grafia corrigida",IF(ISNUMBER(SEARCH("synonym",$F165)),"sinônimo substituído",IF(AND($C165&lt;&gt;"",$G165="",COUNTIF($C165,"* *")&gt;0),"sem ocorrência no resultado → Flora e Funga",IF($J165="não","fora do AM → conferir identificação","OK"))))))))))</f>
        <v>sem resultado do Plantminer (confira se colou)</v>
      </c>
      <c r="M165" s="9"/>
      <c r="N165" s="9"/>
      <c r="O165" s="9"/>
      <c r="P165" s="9"/>
      <c r="Q165" s="9"/>
      <c r="R165" s="6" t="str">
        <f aca="false">IF($M165="","",IF(COUNTIF($M$3:$M$242,$M165)&gt;1,"sim","não"))</f>
        <v/>
      </c>
    </row>
    <row r="166" customFormat="false" ht="15" hidden="false" customHeight="false" outlineLevel="0" collapsed="false">
      <c r="A166" s="6" t="str">
        <f aca="false">1_lista!A165</f>
        <v>Menispermaceae</v>
      </c>
      <c r="B166" s="6" t="str">
        <f aca="false">IF(1_lista!G165="","",1_lista!G165)</f>
        <v>Abuta rufescens</v>
      </c>
      <c r="C166" s="6" t="str">
        <f aca="false">IF($B166="","",IF(IFERROR(INDEX(2_plantminer!$A$2:$Z$2000,MATCH($B166,INDEX(2_plantminer!$A$2:$Z$2000,0,MATCH("original.search",2_plantminer!$A$1:$Z$1,0)),0),MATCH("search.str",2_plantminer!$A$1:$Z$1,0))&amp;"","")="NA","",IFERROR(INDEX(2_plantminer!$A$2:$Z$2000,MATCH($B166,INDEX(2_plantminer!$A$2:$Z$2000,0,MATCH("original.search",2_plantminer!$A$1:$Z$1,0)),0),MATCH("search.str",2_plantminer!$A$1:$Z$1,0))&amp;"","")))</f>
        <v/>
      </c>
      <c r="D166" s="6" t="str">
        <f aca="false">IF($B166="","",IF(IFERROR(INDEX(2_plantminer!$A$2:$Z$2000,MATCH($B166,INDEX(2_plantminer!$A$2:$Z$2000,0,MATCH("original.search",2_plantminer!$A$1:$Z$1,0)),0),MATCH("scientific.name",2_plantminer!$A$1:$Z$1,0))&amp;"","")="NA","",IFERROR(INDEX(2_plantminer!$A$2:$Z$2000,MATCH($B166,INDEX(2_plantminer!$A$2:$Z$2000,0,MATCH("original.search",2_plantminer!$A$1:$Z$1,0)),0),MATCH("scientific.name",2_plantminer!$A$1:$Z$1,0))&amp;"","")))</f>
        <v/>
      </c>
      <c r="E166" s="6" t="str">
        <f aca="false">IF($B166="","",IF(IFERROR(INDEX(2_plantminer!$A$2:$Z$2000,MATCH($B166,INDEX(2_plantminer!$A$2:$Z$2000,0,MATCH("original.search",2_plantminer!$A$1:$Z$1,0)),0),MATCH("family",2_plantminer!$A$1:$Z$1,0))&amp;"","")="NA","",IFERROR(INDEX(2_plantminer!$A$2:$Z$2000,MATCH($B166,INDEX(2_plantminer!$A$2:$Z$2000,0,MATCH("original.search",2_plantminer!$A$1:$Z$1,0)),0),MATCH("family",2_plantminer!$A$1:$Z$1,0))&amp;"","")))</f>
        <v/>
      </c>
      <c r="F166" s="6" t="str">
        <f aca="false">IF($B166="","",IF(IFERROR(INDEX(2_plantminer!$A$2:$Z$2000,MATCH($B166,INDEX(2_plantminer!$A$2:$Z$2000,0,MATCH("original.search",2_plantminer!$A$1:$Z$1,0)),0),MATCH("notes",2_plantminer!$A$1:$Z$1,0))&amp;"","")="NA","",IFERROR(INDEX(2_plantminer!$A$2:$Z$2000,MATCH($B166,INDEX(2_plantminer!$A$2:$Z$2000,0,MATCH("original.search",2_plantminer!$A$1:$Z$1,0)),0),MATCH("notes",2_plantminer!$A$1:$Z$1,0))&amp;"","")))</f>
        <v/>
      </c>
      <c r="G166" s="6" t="str">
        <f aca="false">IF($B166="","",IF(IFERROR(INDEX(2_plantminer!$A$2:$Z$2000,MATCH($B166,INDEX(2_plantminer!$A$2:$Z$2000,0,MATCH("original.search",2_plantminer!$A$1:$Z$1,0)),0),MATCH("occurrence",2_plantminer!$A$1:$Z$1,0))&amp;"","")="NA","",IFERROR(INDEX(2_plantminer!$A$2:$Z$2000,MATCH($B166,INDEX(2_plantminer!$A$2:$Z$2000,0,MATCH("original.search",2_plantminer!$A$1:$Z$1,0)),0),MATCH("occurrence",2_plantminer!$A$1:$Z$1,0))&amp;"","")))</f>
        <v/>
      </c>
      <c r="H166" s="6" t="str">
        <f aca="false">IF($B166="","",IF(IFERROR(INDEX(2_plantminer!$A$2:$Z$2000,MATCH($B166,INDEX(2_plantminer!$A$2:$Z$2000,0,MATCH("original.search",2_plantminer!$A$1:$Z$1,0)),0),MATCH("establishment",2_plantminer!$A$1:$Z$1,0))&amp;"","")="NA","",IFERROR(INDEX(2_plantminer!$A$2:$Z$2000,MATCH($B166,INDEX(2_plantminer!$A$2:$Z$2000,0,MATCH("original.search",2_plantminer!$A$1:$Z$1,0)),0),MATCH("establishment",2_plantminer!$A$1:$Z$1,0))&amp;"","")))</f>
        <v/>
      </c>
      <c r="I166" s="6" t="str">
        <f aca="false">IF($B166="","",IF(IFERROR(INDEX(2_plantminer!$A$2:$Z$2000,MATCH($B166,INDEX(2_plantminer!$A$2:$Z$2000,0,MATCH("original.search",2_plantminer!$A$1:$Z$1,0)),0),MATCH("domain",2_plantminer!$A$1:$Z$1,0))&amp;"","")="NA","",IFERROR(INDEX(2_plantminer!$A$2:$Z$2000,MATCH($B166,INDEX(2_plantminer!$A$2:$Z$2000,0,MATCH("original.search",2_plantminer!$A$1:$Z$1,0)),0),MATCH("domain",2_plantminer!$A$1:$Z$1,0))&amp;"","")))</f>
        <v/>
      </c>
      <c r="J166" s="6" t="str">
        <f aca="false">IF(OR($B166="",$G166=""),"",IF(ISNUMBER(SEARCH("BR-AM",$G166)),"sim","não"))</f>
        <v/>
      </c>
      <c r="K166" s="6" t="str">
        <f aca="false">IF($E166="","",IF($E166=$A166,"não","sim"))</f>
        <v/>
      </c>
      <c r="L166" s="6" t="str">
        <f aca="false">IF($B166="","indeterminada",IF(COUNTIF(2_plantminer!$A$1:$Z$1,"original.search")=0,"falta o resultado do Plantminer",IF(ISNUMBER(SEARCH("not found",$F166)),"não encontrado → Flora e Funga",IF(AND($C166="",$F166=""),"sem resultado do Plantminer (confira se colou)",IF(ISNUMBER(SEARCH("check",$F166)),"ambíguo → Flora e Funga",IF(AND(ISNUMBER(SEARCH("misspelled",$F166)),ISNUMBER(SEARCH("synonym",$F166))),"grafia corrigida e sinônimo substituído",IF(ISNUMBER(SEARCH("misspelled",$F166)),"grafia corrigida",IF(ISNUMBER(SEARCH("synonym",$F166)),"sinônimo substituído",IF(AND($C166&lt;&gt;"",$G166="",COUNTIF($C166,"* *")&gt;0),"sem ocorrência no resultado → Flora e Funga",IF($J166="não","fora do AM → conferir identificação","OK"))))))))))</f>
        <v>sem resultado do Plantminer (confira se colou)</v>
      </c>
      <c r="M166" s="9"/>
      <c r="N166" s="9"/>
      <c r="O166" s="9"/>
      <c r="P166" s="9"/>
      <c r="Q166" s="9"/>
      <c r="R166" s="6" t="str">
        <f aca="false">IF($M166="","",IF(COUNTIF($M$3:$M$242,$M166)&gt;1,"sim","não"))</f>
        <v/>
      </c>
    </row>
    <row r="167" customFormat="false" ht="15" hidden="false" customHeight="false" outlineLevel="0" collapsed="false">
      <c r="A167" s="6" t="str">
        <f aca="false">1_lista!A166</f>
        <v>Mimosaceae</v>
      </c>
      <c r="B167" s="6" t="str">
        <f aca="false">IF(1_lista!G166="","",1_lista!G166)</f>
        <v>Parkia nitida</v>
      </c>
      <c r="C167" s="6" t="str">
        <f aca="false">IF($B167="","",IF(IFERROR(INDEX(2_plantminer!$A$2:$Z$2000,MATCH($B167,INDEX(2_plantminer!$A$2:$Z$2000,0,MATCH("original.search",2_plantminer!$A$1:$Z$1,0)),0),MATCH("search.str",2_plantminer!$A$1:$Z$1,0))&amp;"","")="NA","",IFERROR(INDEX(2_plantminer!$A$2:$Z$2000,MATCH($B167,INDEX(2_plantminer!$A$2:$Z$2000,0,MATCH("original.search",2_plantminer!$A$1:$Z$1,0)),0),MATCH("search.str",2_plantminer!$A$1:$Z$1,0))&amp;"","")))</f>
        <v/>
      </c>
      <c r="D167" s="6" t="str">
        <f aca="false">IF($B167="","",IF(IFERROR(INDEX(2_plantminer!$A$2:$Z$2000,MATCH($B167,INDEX(2_plantminer!$A$2:$Z$2000,0,MATCH("original.search",2_plantminer!$A$1:$Z$1,0)),0),MATCH("scientific.name",2_plantminer!$A$1:$Z$1,0))&amp;"","")="NA","",IFERROR(INDEX(2_plantminer!$A$2:$Z$2000,MATCH($B167,INDEX(2_plantminer!$A$2:$Z$2000,0,MATCH("original.search",2_plantminer!$A$1:$Z$1,0)),0),MATCH("scientific.name",2_plantminer!$A$1:$Z$1,0))&amp;"","")))</f>
        <v/>
      </c>
      <c r="E167" s="6" t="str">
        <f aca="false">IF($B167="","",IF(IFERROR(INDEX(2_plantminer!$A$2:$Z$2000,MATCH($B167,INDEX(2_plantminer!$A$2:$Z$2000,0,MATCH("original.search",2_plantminer!$A$1:$Z$1,0)),0),MATCH("family",2_plantminer!$A$1:$Z$1,0))&amp;"","")="NA","",IFERROR(INDEX(2_plantminer!$A$2:$Z$2000,MATCH($B167,INDEX(2_plantminer!$A$2:$Z$2000,0,MATCH("original.search",2_plantminer!$A$1:$Z$1,0)),0),MATCH("family",2_plantminer!$A$1:$Z$1,0))&amp;"","")))</f>
        <v/>
      </c>
      <c r="F167" s="6" t="str">
        <f aca="false">IF($B167="","",IF(IFERROR(INDEX(2_plantminer!$A$2:$Z$2000,MATCH($B167,INDEX(2_plantminer!$A$2:$Z$2000,0,MATCH("original.search",2_plantminer!$A$1:$Z$1,0)),0),MATCH("notes",2_plantminer!$A$1:$Z$1,0))&amp;"","")="NA","",IFERROR(INDEX(2_plantminer!$A$2:$Z$2000,MATCH($B167,INDEX(2_plantminer!$A$2:$Z$2000,0,MATCH("original.search",2_plantminer!$A$1:$Z$1,0)),0),MATCH("notes",2_plantminer!$A$1:$Z$1,0))&amp;"","")))</f>
        <v/>
      </c>
      <c r="G167" s="6" t="str">
        <f aca="false">IF($B167="","",IF(IFERROR(INDEX(2_plantminer!$A$2:$Z$2000,MATCH($B167,INDEX(2_plantminer!$A$2:$Z$2000,0,MATCH("original.search",2_plantminer!$A$1:$Z$1,0)),0),MATCH("occurrence",2_plantminer!$A$1:$Z$1,0))&amp;"","")="NA","",IFERROR(INDEX(2_plantminer!$A$2:$Z$2000,MATCH($B167,INDEX(2_plantminer!$A$2:$Z$2000,0,MATCH("original.search",2_plantminer!$A$1:$Z$1,0)),0),MATCH("occurrence",2_plantminer!$A$1:$Z$1,0))&amp;"","")))</f>
        <v/>
      </c>
      <c r="H167" s="6" t="str">
        <f aca="false">IF($B167="","",IF(IFERROR(INDEX(2_plantminer!$A$2:$Z$2000,MATCH($B167,INDEX(2_plantminer!$A$2:$Z$2000,0,MATCH("original.search",2_plantminer!$A$1:$Z$1,0)),0),MATCH("establishment",2_plantminer!$A$1:$Z$1,0))&amp;"","")="NA","",IFERROR(INDEX(2_plantminer!$A$2:$Z$2000,MATCH($B167,INDEX(2_plantminer!$A$2:$Z$2000,0,MATCH("original.search",2_plantminer!$A$1:$Z$1,0)),0),MATCH("establishment",2_plantminer!$A$1:$Z$1,0))&amp;"","")))</f>
        <v/>
      </c>
      <c r="I167" s="6" t="str">
        <f aca="false">IF($B167="","",IF(IFERROR(INDEX(2_plantminer!$A$2:$Z$2000,MATCH($B167,INDEX(2_plantminer!$A$2:$Z$2000,0,MATCH("original.search",2_plantminer!$A$1:$Z$1,0)),0),MATCH("domain",2_plantminer!$A$1:$Z$1,0))&amp;"","")="NA","",IFERROR(INDEX(2_plantminer!$A$2:$Z$2000,MATCH($B167,INDEX(2_plantminer!$A$2:$Z$2000,0,MATCH("original.search",2_plantminer!$A$1:$Z$1,0)),0),MATCH("domain",2_plantminer!$A$1:$Z$1,0))&amp;"","")))</f>
        <v/>
      </c>
      <c r="J167" s="6" t="str">
        <f aca="false">IF(OR($B167="",$G167=""),"",IF(ISNUMBER(SEARCH("BR-AM",$G167)),"sim","não"))</f>
        <v/>
      </c>
      <c r="K167" s="6" t="str">
        <f aca="false">IF($E167="","",IF($E167=$A167,"não","sim"))</f>
        <v/>
      </c>
      <c r="L167" s="6" t="str">
        <f aca="false">IF($B167="","indeterminada",IF(COUNTIF(2_plantminer!$A$1:$Z$1,"original.search")=0,"falta o resultado do Plantminer",IF(ISNUMBER(SEARCH("not found",$F167)),"não encontrado → Flora e Funga",IF(AND($C167="",$F167=""),"sem resultado do Plantminer (confira se colou)",IF(ISNUMBER(SEARCH("check",$F167)),"ambíguo → Flora e Funga",IF(AND(ISNUMBER(SEARCH("misspelled",$F167)),ISNUMBER(SEARCH("synonym",$F167))),"grafia corrigida e sinônimo substituído",IF(ISNUMBER(SEARCH("misspelled",$F167)),"grafia corrigida",IF(ISNUMBER(SEARCH("synonym",$F167)),"sinônimo substituído",IF(AND($C167&lt;&gt;"",$G167="",COUNTIF($C167,"* *")&gt;0),"sem ocorrência no resultado → Flora e Funga",IF($J167="não","fora do AM → conferir identificação","OK"))))))))))</f>
        <v>sem resultado do Plantminer (confira se colou)</v>
      </c>
      <c r="M167" s="9"/>
      <c r="N167" s="9"/>
      <c r="O167" s="9"/>
      <c r="P167" s="9"/>
      <c r="Q167" s="9"/>
      <c r="R167" s="6" t="str">
        <f aca="false">IF($M167="","",IF(COUNTIF($M$3:$M$242,$M167)&gt;1,"sim","não"))</f>
        <v/>
      </c>
    </row>
    <row r="168" customFormat="false" ht="15" hidden="false" customHeight="false" outlineLevel="0" collapsed="false">
      <c r="A168" s="6" t="str">
        <f aca="false">1_lista!A167</f>
        <v>Mimosaceae</v>
      </c>
      <c r="B168" s="6" t="str">
        <f aca="false">IF(1_lista!G167="","",1_lista!G167)</f>
        <v>Zygia basijuga</v>
      </c>
      <c r="C168" s="6" t="str">
        <f aca="false">IF($B168="","",IF(IFERROR(INDEX(2_plantminer!$A$2:$Z$2000,MATCH($B168,INDEX(2_plantminer!$A$2:$Z$2000,0,MATCH("original.search",2_plantminer!$A$1:$Z$1,0)),0),MATCH("search.str",2_plantminer!$A$1:$Z$1,0))&amp;"","")="NA","",IFERROR(INDEX(2_plantminer!$A$2:$Z$2000,MATCH($B168,INDEX(2_plantminer!$A$2:$Z$2000,0,MATCH("original.search",2_plantminer!$A$1:$Z$1,0)),0),MATCH("search.str",2_plantminer!$A$1:$Z$1,0))&amp;"","")))</f>
        <v/>
      </c>
      <c r="D168" s="6" t="str">
        <f aca="false">IF($B168="","",IF(IFERROR(INDEX(2_plantminer!$A$2:$Z$2000,MATCH($B168,INDEX(2_plantminer!$A$2:$Z$2000,0,MATCH("original.search",2_plantminer!$A$1:$Z$1,0)),0),MATCH("scientific.name",2_plantminer!$A$1:$Z$1,0))&amp;"","")="NA","",IFERROR(INDEX(2_plantminer!$A$2:$Z$2000,MATCH($B168,INDEX(2_plantminer!$A$2:$Z$2000,0,MATCH("original.search",2_plantminer!$A$1:$Z$1,0)),0),MATCH("scientific.name",2_plantminer!$A$1:$Z$1,0))&amp;"","")))</f>
        <v/>
      </c>
      <c r="E168" s="6" t="str">
        <f aca="false">IF($B168="","",IF(IFERROR(INDEX(2_plantminer!$A$2:$Z$2000,MATCH($B168,INDEX(2_plantminer!$A$2:$Z$2000,0,MATCH("original.search",2_plantminer!$A$1:$Z$1,0)),0),MATCH("family",2_plantminer!$A$1:$Z$1,0))&amp;"","")="NA","",IFERROR(INDEX(2_plantminer!$A$2:$Z$2000,MATCH($B168,INDEX(2_plantminer!$A$2:$Z$2000,0,MATCH("original.search",2_plantminer!$A$1:$Z$1,0)),0),MATCH("family",2_plantminer!$A$1:$Z$1,0))&amp;"","")))</f>
        <v/>
      </c>
      <c r="F168" s="6" t="str">
        <f aca="false">IF($B168="","",IF(IFERROR(INDEX(2_plantminer!$A$2:$Z$2000,MATCH($B168,INDEX(2_plantminer!$A$2:$Z$2000,0,MATCH("original.search",2_plantminer!$A$1:$Z$1,0)),0),MATCH("notes",2_plantminer!$A$1:$Z$1,0))&amp;"","")="NA","",IFERROR(INDEX(2_plantminer!$A$2:$Z$2000,MATCH($B168,INDEX(2_plantminer!$A$2:$Z$2000,0,MATCH("original.search",2_plantminer!$A$1:$Z$1,0)),0),MATCH("notes",2_plantminer!$A$1:$Z$1,0))&amp;"","")))</f>
        <v/>
      </c>
      <c r="G168" s="6" t="str">
        <f aca="false">IF($B168="","",IF(IFERROR(INDEX(2_plantminer!$A$2:$Z$2000,MATCH($B168,INDEX(2_plantminer!$A$2:$Z$2000,0,MATCH("original.search",2_plantminer!$A$1:$Z$1,0)),0),MATCH("occurrence",2_plantminer!$A$1:$Z$1,0))&amp;"","")="NA","",IFERROR(INDEX(2_plantminer!$A$2:$Z$2000,MATCH($B168,INDEX(2_plantminer!$A$2:$Z$2000,0,MATCH("original.search",2_plantminer!$A$1:$Z$1,0)),0),MATCH("occurrence",2_plantminer!$A$1:$Z$1,0))&amp;"","")))</f>
        <v/>
      </c>
      <c r="H168" s="6" t="str">
        <f aca="false">IF($B168="","",IF(IFERROR(INDEX(2_plantminer!$A$2:$Z$2000,MATCH($B168,INDEX(2_plantminer!$A$2:$Z$2000,0,MATCH("original.search",2_plantminer!$A$1:$Z$1,0)),0),MATCH("establishment",2_plantminer!$A$1:$Z$1,0))&amp;"","")="NA","",IFERROR(INDEX(2_plantminer!$A$2:$Z$2000,MATCH($B168,INDEX(2_plantminer!$A$2:$Z$2000,0,MATCH("original.search",2_plantminer!$A$1:$Z$1,0)),0),MATCH("establishment",2_plantminer!$A$1:$Z$1,0))&amp;"","")))</f>
        <v/>
      </c>
      <c r="I168" s="6" t="str">
        <f aca="false">IF($B168="","",IF(IFERROR(INDEX(2_plantminer!$A$2:$Z$2000,MATCH($B168,INDEX(2_plantminer!$A$2:$Z$2000,0,MATCH("original.search",2_plantminer!$A$1:$Z$1,0)),0),MATCH("domain",2_plantminer!$A$1:$Z$1,0))&amp;"","")="NA","",IFERROR(INDEX(2_plantminer!$A$2:$Z$2000,MATCH($B168,INDEX(2_plantminer!$A$2:$Z$2000,0,MATCH("original.search",2_plantminer!$A$1:$Z$1,0)),0),MATCH("domain",2_plantminer!$A$1:$Z$1,0))&amp;"","")))</f>
        <v/>
      </c>
      <c r="J168" s="6" t="str">
        <f aca="false">IF(OR($B168="",$G168=""),"",IF(ISNUMBER(SEARCH("BR-AM",$G168)),"sim","não"))</f>
        <v/>
      </c>
      <c r="K168" s="6" t="str">
        <f aca="false">IF($E168="","",IF($E168=$A168,"não","sim"))</f>
        <v/>
      </c>
      <c r="L168" s="6" t="str">
        <f aca="false">IF($B168="","indeterminada",IF(COUNTIF(2_plantminer!$A$1:$Z$1,"original.search")=0,"falta o resultado do Plantminer",IF(ISNUMBER(SEARCH("not found",$F168)),"não encontrado → Flora e Funga",IF(AND($C168="",$F168=""),"sem resultado do Plantminer (confira se colou)",IF(ISNUMBER(SEARCH("check",$F168)),"ambíguo → Flora e Funga",IF(AND(ISNUMBER(SEARCH("misspelled",$F168)),ISNUMBER(SEARCH("synonym",$F168))),"grafia corrigida e sinônimo substituído",IF(ISNUMBER(SEARCH("misspelled",$F168)),"grafia corrigida",IF(ISNUMBER(SEARCH("synonym",$F168)),"sinônimo substituído",IF(AND($C168&lt;&gt;"",$G168="",COUNTIF($C168,"* *")&gt;0),"sem ocorrência no resultado → Flora e Funga",IF($J168="não","fora do AM → conferir identificação","OK"))))))))))</f>
        <v>sem resultado do Plantminer (confira se colou)</v>
      </c>
      <c r="M168" s="9"/>
      <c r="N168" s="9"/>
      <c r="O168" s="9"/>
      <c r="P168" s="9"/>
      <c r="Q168" s="9"/>
      <c r="R168" s="6" t="str">
        <f aca="false">IF($M168="","",IF(COUNTIF($M$3:$M$242,$M168)&gt;1,"sim","não"))</f>
        <v/>
      </c>
    </row>
    <row r="169" customFormat="false" ht="15" hidden="false" customHeight="false" outlineLevel="0" collapsed="false">
      <c r="A169" s="6" t="str">
        <f aca="false">1_lista!A168</f>
        <v>Mimosaceae</v>
      </c>
      <c r="B169" s="6" t="str">
        <f aca="false">IF(1_lista!G168="","",1_lista!G168)</f>
        <v>Zygia latifolia</v>
      </c>
      <c r="C169" s="6" t="str">
        <f aca="false">IF($B169="","",IF(IFERROR(INDEX(2_plantminer!$A$2:$Z$2000,MATCH($B169,INDEX(2_plantminer!$A$2:$Z$2000,0,MATCH("original.search",2_plantminer!$A$1:$Z$1,0)),0),MATCH("search.str",2_plantminer!$A$1:$Z$1,0))&amp;"","")="NA","",IFERROR(INDEX(2_plantminer!$A$2:$Z$2000,MATCH($B169,INDEX(2_plantminer!$A$2:$Z$2000,0,MATCH("original.search",2_plantminer!$A$1:$Z$1,0)),0),MATCH("search.str",2_plantminer!$A$1:$Z$1,0))&amp;"","")))</f>
        <v/>
      </c>
      <c r="D169" s="6" t="str">
        <f aca="false">IF($B169="","",IF(IFERROR(INDEX(2_plantminer!$A$2:$Z$2000,MATCH($B169,INDEX(2_plantminer!$A$2:$Z$2000,0,MATCH("original.search",2_plantminer!$A$1:$Z$1,0)),0),MATCH("scientific.name",2_plantminer!$A$1:$Z$1,0))&amp;"","")="NA","",IFERROR(INDEX(2_plantminer!$A$2:$Z$2000,MATCH($B169,INDEX(2_plantminer!$A$2:$Z$2000,0,MATCH("original.search",2_plantminer!$A$1:$Z$1,0)),0),MATCH("scientific.name",2_plantminer!$A$1:$Z$1,0))&amp;"","")))</f>
        <v/>
      </c>
      <c r="E169" s="6" t="str">
        <f aca="false">IF($B169="","",IF(IFERROR(INDEX(2_plantminer!$A$2:$Z$2000,MATCH($B169,INDEX(2_plantminer!$A$2:$Z$2000,0,MATCH("original.search",2_plantminer!$A$1:$Z$1,0)),0),MATCH("family",2_plantminer!$A$1:$Z$1,0))&amp;"","")="NA","",IFERROR(INDEX(2_plantminer!$A$2:$Z$2000,MATCH($B169,INDEX(2_plantminer!$A$2:$Z$2000,0,MATCH("original.search",2_plantminer!$A$1:$Z$1,0)),0),MATCH("family",2_plantminer!$A$1:$Z$1,0))&amp;"","")))</f>
        <v/>
      </c>
      <c r="F169" s="6" t="str">
        <f aca="false">IF($B169="","",IF(IFERROR(INDEX(2_plantminer!$A$2:$Z$2000,MATCH($B169,INDEX(2_plantminer!$A$2:$Z$2000,0,MATCH("original.search",2_plantminer!$A$1:$Z$1,0)),0),MATCH("notes",2_plantminer!$A$1:$Z$1,0))&amp;"","")="NA","",IFERROR(INDEX(2_plantminer!$A$2:$Z$2000,MATCH($B169,INDEX(2_plantminer!$A$2:$Z$2000,0,MATCH("original.search",2_plantminer!$A$1:$Z$1,0)),0),MATCH("notes",2_plantminer!$A$1:$Z$1,0))&amp;"","")))</f>
        <v/>
      </c>
      <c r="G169" s="6" t="str">
        <f aca="false">IF($B169="","",IF(IFERROR(INDEX(2_plantminer!$A$2:$Z$2000,MATCH($B169,INDEX(2_plantminer!$A$2:$Z$2000,0,MATCH("original.search",2_plantminer!$A$1:$Z$1,0)),0),MATCH("occurrence",2_plantminer!$A$1:$Z$1,0))&amp;"","")="NA","",IFERROR(INDEX(2_plantminer!$A$2:$Z$2000,MATCH($B169,INDEX(2_plantminer!$A$2:$Z$2000,0,MATCH("original.search",2_plantminer!$A$1:$Z$1,0)),0),MATCH("occurrence",2_plantminer!$A$1:$Z$1,0))&amp;"","")))</f>
        <v/>
      </c>
      <c r="H169" s="6" t="str">
        <f aca="false">IF($B169="","",IF(IFERROR(INDEX(2_plantminer!$A$2:$Z$2000,MATCH($B169,INDEX(2_plantminer!$A$2:$Z$2000,0,MATCH("original.search",2_plantminer!$A$1:$Z$1,0)),0),MATCH("establishment",2_plantminer!$A$1:$Z$1,0))&amp;"","")="NA","",IFERROR(INDEX(2_plantminer!$A$2:$Z$2000,MATCH($B169,INDEX(2_plantminer!$A$2:$Z$2000,0,MATCH("original.search",2_plantminer!$A$1:$Z$1,0)),0),MATCH("establishment",2_plantminer!$A$1:$Z$1,0))&amp;"","")))</f>
        <v/>
      </c>
      <c r="I169" s="6" t="str">
        <f aca="false">IF($B169="","",IF(IFERROR(INDEX(2_plantminer!$A$2:$Z$2000,MATCH($B169,INDEX(2_plantminer!$A$2:$Z$2000,0,MATCH("original.search",2_plantminer!$A$1:$Z$1,0)),0),MATCH("domain",2_plantminer!$A$1:$Z$1,0))&amp;"","")="NA","",IFERROR(INDEX(2_plantminer!$A$2:$Z$2000,MATCH($B169,INDEX(2_plantminer!$A$2:$Z$2000,0,MATCH("original.search",2_plantminer!$A$1:$Z$1,0)),0),MATCH("domain",2_plantminer!$A$1:$Z$1,0))&amp;"","")))</f>
        <v/>
      </c>
      <c r="J169" s="6" t="str">
        <f aca="false">IF(OR($B169="",$G169=""),"",IF(ISNUMBER(SEARCH("BR-AM",$G169)),"sim","não"))</f>
        <v/>
      </c>
      <c r="K169" s="6" t="str">
        <f aca="false">IF($E169="","",IF($E169=$A169,"não","sim"))</f>
        <v/>
      </c>
      <c r="L169" s="6" t="str">
        <f aca="false">IF($B169="","indeterminada",IF(COUNTIF(2_plantminer!$A$1:$Z$1,"original.search")=0,"falta o resultado do Plantminer",IF(ISNUMBER(SEARCH("not found",$F169)),"não encontrado → Flora e Funga",IF(AND($C169="",$F169=""),"sem resultado do Plantminer (confira se colou)",IF(ISNUMBER(SEARCH("check",$F169)),"ambíguo → Flora e Funga",IF(AND(ISNUMBER(SEARCH("misspelled",$F169)),ISNUMBER(SEARCH("synonym",$F169))),"grafia corrigida e sinônimo substituído",IF(ISNUMBER(SEARCH("misspelled",$F169)),"grafia corrigida",IF(ISNUMBER(SEARCH("synonym",$F169)),"sinônimo substituído",IF(AND($C169&lt;&gt;"",$G169="",COUNTIF($C169,"* *")&gt;0),"sem ocorrência no resultado → Flora e Funga",IF($J169="não","fora do AM → conferir identificação","OK"))))))))))</f>
        <v>sem resultado do Plantminer (confira se colou)</v>
      </c>
      <c r="M169" s="9"/>
      <c r="N169" s="9"/>
      <c r="O169" s="9"/>
      <c r="P169" s="9"/>
      <c r="Q169" s="9"/>
      <c r="R169" s="6" t="str">
        <f aca="false">IF($M169="","",IF(COUNTIF($M$3:$M$242,$M169)&gt;1,"sim","não"))</f>
        <v/>
      </c>
    </row>
    <row r="170" customFormat="false" ht="15" hidden="false" customHeight="false" outlineLevel="0" collapsed="false">
      <c r="A170" s="6" t="str">
        <f aca="false">1_lista!A169</f>
        <v>Mimosaceae</v>
      </c>
      <c r="B170" s="6" t="str">
        <f aca="false">IF(1_lista!G169="","",1_lista!G169)</f>
        <v>Zygia racemosa</v>
      </c>
      <c r="C170" s="6" t="str">
        <f aca="false">IF($B170="","",IF(IFERROR(INDEX(2_plantminer!$A$2:$Z$2000,MATCH($B170,INDEX(2_plantminer!$A$2:$Z$2000,0,MATCH("original.search",2_plantminer!$A$1:$Z$1,0)),0),MATCH("search.str",2_plantminer!$A$1:$Z$1,0))&amp;"","")="NA","",IFERROR(INDEX(2_plantminer!$A$2:$Z$2000,MATCH($B170,INDEX(2_plantminer!$A$2:$Z$2000,0,MATCH("original.search",2_plantminer!$A$1:$Z$1,0)),0),MATCH("search.str",2_plantminer!$A$1:$Z$1,0))&amp;"","")))</f>
        <v/>
      </c>
      <c r="D170" s="6" t="str">
        <f aca="false">IF($B170="","",IF(IFERROR(INDEX(2_plantminer!$A$2:$Z$2000,MATCH($B170,INDEX(2_plantminer!$A$2:$Z$2000,0,MATCH("original.search",2_plantminer!$A$1:$Z$1,0)),0),MATCH("scientific.name",2_plantminer!$A$1:$Z$1,0))&amp;"","")="NA","",IFERROR(INDEX(2_plantminer!$A$2:$Z$2000,MATCH($B170,INDEX(2_plantminer!$A$2:$Z$2000,0,MATCH("original.search",2_plantminer!$A$1:$Z$1,0)),0),MATCH("scientific.name",2_plantminer!$A$1:$Z$1,0))&amp;"","")))</f>
        <v/>
      </c>
      <c r="E170" s="6" t="str">
        <f aca="false">IF($B170="","",IF(IFERROR(INDEX(2_plantminer!$A$2:$Z$2000,MATCH($B170,INDEX(2_plantminer!$A$2:$Z$2000,0,MATCH("original.search",2_plantminer!$A$1:$Z$1,0)),0),MATCH("family",2_plantminer!$A$1:$Z$1,0))&amp;"","")="NA","",IFERROR(INDEX(2_plantminer!$A$2:$Z$2000,MATCH($B170,INDEX(2_plantminer!$A$2:$Z$2000,0,MATCH("original.search",2_plantminer!$A$1:$Z$1,0)),0),MATCH("family",2_plantminer!$A$1:$Z$1,0))&amp;"","")))</f>
        <v/>
      </c>
      <c r="F170" s="6" t="str">
        <f aca="false">IF($B170="","",IF(IFERROR(INDEX(2_plantminer!$A$2:$Z$2000,MATCH($B170,INDEX(2_plantminer!$A$2:$Z$2000,0,MATCH("original.search",2_plantminer!$A$1:$Z$1,0)),0),MATCH("notes",2_plantminer!$A$1:$Z$1,0))&amp;"","")="NA","",IFERROR(INDEX(2_plantminer!$A$2:$Z$2000,MATCH($B170,INDEX(2_plantminer!$A$2:$Z$2000,0,MATCH("original.search",2_plantminer!$A$1:$Z$1,0)),0),MATCH("notes",2_plantminer!$A$1:$Z$1,0))&amp;"","")))</f>
        <v/>
      </c>
      <c r="G170" s="6" t="str">
        <f aca="false">IF($B170="","",IF(IFERROR(INDEX(2_plantminer!$A$2:$Z$2000,MATCH($B170,INDEX(2_plantminer!$A$2:$Z$2000,0,MATCH("original.search",2_plantminer!$A$1:$Z$1,0)),0),MATCH("occurrence",2_plantminer!$A$1:$Z$1,0))&amp;"","")="NA","",IFERROR(INDEX(2_plantminer!$A$2:$Z$2000,MATCH($B170,INDEX(2_plantminer!$A$2:$Z$2000,0,MATCH("original.search",2_plantminer!$A$1:$Z$1,0)),0),MATCH("occurrence",2_plantminer!$A$1:$Z$1,0))&amp;"","")))</f>
        <v/>
      </c>
      <c r="H170" s="6" t="str">
        <f aca="false">IF($B170="","",IF(IFERROR(INDEX(2_plantminer!$A$2:$Z$2000,MATCH($B170,INDEX(2_plantminer!$A$2:$Z$2000,0,MATCH("original.search",2_plantminer!$A$1:$Z$1,0)),0),MATCH("establishment",2_plantminer!$A$1:$Z$1,0))&amp;"","")="NA","",IFERROR(INDEX(2_plantminer!$A$2:$Z$2000,MATCH($B170,INDEX(2_plantminer!$A$2:$Z$2000,0,MATCH("original.search",2_plantminer!$A$1:$Z$1,0)),0),MATCH("establishment",2_plantminer!$A$1:$Z$1,0))&amp;"","")))</f>
        <v/>
      </c>
      <c r="I170" s="6" t="str">
        <f aca="false">IF($B170="","",IF(IFERROR(INDEX(2_plantminer!$A$2:$Z$2000,MATCH($B170,INDEX(2_plantminer!$A$2:$Z$2000,0,MATCH("original.search",2_plantminer!$A$1:$Z$1,0)),0),MATCH("domain",2_plantminer!$A$1:$Z$1,0))&amp;"","")="NA","",IFERROR(INDEX(2_plantminer!$A$2:$Z$2000,MATCH($B170,INDEX(2_plantminer!$A$2:$Z$2000,0,MATCH("original.search",2_plantminer!$A$1:$Z$1,0)),0),MATCH("domain",2_plantminer!$A$1:$Z$1,0))&amp;"","")))</f>
        <v/>
      </c>
      <c r="J170" s="6" t="str">
        <f aca="false">IF(OR($B170="",$G170=""),"",IF(ISNUMBER(SEARCH("BR-AM",$G170)),"sim","não"))</f>
        <v/>
      </c>
      <c r="K170" s="6" t="str">
        <f aca="false">IF($E170="","",IF($E170=$A170,"não","sim"))</f>
        <v/>
      </c>
      <c r="L170" s="6" t="str">
        <f aca="false">IF($B170="","indeterminada",IF(COUNTIF(2_plantminer!$A$1:$Z$1,"original.search")=0,"falta o resultado do Plantminer",IF(ISNUMBER(SEARCH("not found",$F170)),"não encontrado → Flora e Funga",IF(AND($C170="",$F170=""),"sem resultado do Plantminer (confira se colou)",IF(ISNUMBER(SEARCH("check",$F170)),"ambíguo → Flora e Funga",IF(AND(ISNUMBER(SEARCH("misspelled",$F170)),ISNUMBER(SEARCH("synonym",$F170))),"grafia corrigida e sinônimo substituído",IF(ISNUMBER(SEARCH("misspelled",$F170)),"grafia corrigida",IF(ISNUMBER(SEARCH("synonym",$F170)),"sinônimo substituído",IF(AND($C170&lt;&gt;"",$G170="",COUNTIF($C170,"* *")&gt;0),"sem ocorrência no resultado → Flora e Funga",IF($J170="não","fora do AM → conferir identificação","OK"))))))))))</f>
        <v>sem resultado do Plantminer (confira se colou)</v>
      </c>
      <c r="M170" s="9"/>
      <c r="N170" s="9"/>
      <c r="O170" s="9"/>
      <c r="P170" s="9"/>
      <c r="Q170" s="9"/>
      <c r="R170" s="6" t="str">
        <f aca="false">IF($M170="","",IF(COUNTIF($M$3:$M$242,$M170)&gt;1,"sim","não"))</f>
        <v/>
      </c>
    </row>
    <row r="171" customFormat="false" ht="15" hidden="false" customHeight="false" outlineLevel="0" collapsed="false">
      <c r="A171" s="6" t="str">
        <f aca="false">1_lista!A170</f>
        <v>Mimosaceae</v>
      </c>
      <c r="B171" s="6" t="str">
        <f aca="false">IF(1_lista!G170="","",1_lista!G170)</f>
        <v>Zygia ramiflora</v>
      </c>
      <c r="C171" s="6" t="str">
        <f aca="false">IF($B171="","",IF(IFERROR(INDEX(2_plantminer!$A$2:$Z$2000,MATCH($B171,INDEX(2_plantminer!$A$2:$Z$2000,0,MATCH("original.search",2_plantminer!$A$1:$Z$1,0)),0),MATCH("search.str",2_plantminer!$A$1:$Z$1,0))&amp;"","")="NA","",IFERROR(INDEX(2_plantminer!$A$2:$Z$2000,MATCH($B171,INDEX(2_plantminer!$A$2:$Z$2000,0,MATCH("original.search",2_plantminer!$A$1:$Z$1,0)),0),MATCH("search.str",2_plantminer!$A$1:$Z$1,0))&amp;"","")))</f>
        <v/>
      </c>
      <c r="D171" s="6" t="str">
        <f aca="false">IF($B171="","",IF(IFERROR(INDEX(2_plantminer!$A$2:$Z$2000,MATCH($B171,INDEX(2_plantminer!$A$2:$Z$2000,0,MATCH("original.search",2_plantminer!$A$1:$Z$1,0)),0),MATCH("scientific.name",2_plantminer!$A$1:$Z$1,0))&amp;"","")="NA","",IFERROR(INDEX(2_plantminer!$A$2:$Z$2000,MATCH($B171,INDEX(2_plantminer!$A$2:$Z$2000,0,MATCH("original.search",2_plantminer!$A$1:$Z$1,0)),0),MATCH("scientific.name",2_plantminer!$A$1:$Z$1,0))&amp;"","")))</f>
        <v/>
      </c>
      <c r="E171" s="6" t="str">
        <f aca="false">IF($B171="","",IF(IFERROR(INDEX(2_plantminer!$A$2:$Z$2000,MATCH($B171,INDEX(2_plantminer!$A$2:$Z$2000,0,MATCH("original.search",2_plantminer!$A$1:$Z$1,0)),0),MATCH("family",2_plantminer!$A$1:$Z$1,0))&amp;"","")="NA","",IFERROR(INDEX(2_plantminer!$A$2:$Z$2000,MATCH($B171,INDEX(2_plantminer!$A$2:$Z$2000,0,MATCH("original.search",2_plantminer!$A$1:$Z$1,0)),0),MATCH("family",2_plantminer!$A$1:$Z$1,0))&amp;"","")))</f>
        <v/>
      </c>
      <c r="F171" s="6" t="str">
        <f aca="false">IF($B171="","",IF(IFERROR(INDEX(2_plantminer!$A$2:$Z$2000,MATCH($B171,INDEX(2_plantminer!$A$2:$Z$2000,0,MATCH("original.search",2_plantminer!$A$1:$Z$1,0)),0),MATCH("notes",2_plantminer!$A$1:$Z$1,0))&amp;"","")="NA","",IFERROR(INDEX(2_plantminer!$A$2:$Z$2000,MATCH($B171,INDEX(2_plantminer!$A$2:$Z$2000,0,MATCH("original.search",2_plantminer!$A$1:$Z$1,0)),0),MATCH("notes",2_plantminer!$A$1:$Z$1,0))&amp;"","")))</f>
        <v/>
      </c>
      <c r="G171" s="6" t="str">
        <f aca="false">IF($B171="","",IF(IFERROR(INDEX(2_plantminer!$A$2:$Z$2000,MATCH($B171,INDEX(2_plantminer!$A$2:$Z$2000,0,MATCH("original.search",2_plantminer!$A$1:$Z$1,0)),0),MATCH("occurrence",2_plantminer!$A$1:$Z$1,0))&amp;"","")="NA","",IFERROR(INDEX(2_plantminer!$A$2:$Z$2000,MATCH($B171,INDEX(2_plantminer!$A$2:$Z$2000,0,MATCH("original.search",2_plantminer!$A$1:$Z$1,0)),0),MATCH("occurrence",2_plantminer!$A$1:$Z$1,0))&amp;"","")))</f>
        <v/>
      </c>
      <c r="H171" s="6" t="str">
        <f aca="false">IF($B171="","",IF(IFERROR(INDEX(2_plantminer!$A$2:$Z$2000,MATCH($B171,INDEX(2_plantminer!$A$2:$Z$2000,0,MATCH("original.search",2_plantminer!$A$1:$Z$1,0)),0),MATCH("establishment",2_plantminer!$A$1:$Z$1,0))&amp;"","")="NA","",IFERROR(INDEX(2_plantminer!$A$2:$Z$2000,MATCH($B171,INDEX(2_plantminer!$A$2:$Z$2000,0,MATCH("original.search",2_plantminer!$A$1:$Z$1,0)),0),MATCH("establishment",2_plantminer!$A$1:$Z$1,0))&amp;"","")))</f>
        <v/>
      </c>
      <c r="I171" s="6" t="str">
        <f aca="false">IF($B171="","",IF(IFERROR(INDEX(2_plantminer!$A$2:$Z$2000,MATCH($B171,INDEX(2_plantminer!$A$2:$Z$2000,0,MATCH("original.search",2_plantminer!$A$1:$Z$1,0)),0),MATCH("domain",2_plantminer!$A$1:$Z$1,0))&amp;"","")="NA","",IFERROR(INDEX(2_plantminer!$A$2:$Z$2000,MATCH($B171,INDEX(2_plantminer!$A$2:$Z$2000,0,MATCH("original.search",2_plantminer!$A$1:$Z$1,0)),0),MATCH("domain",2_plantminer!$A$1:$Z$1,0))&amp;"","")))</f>
        <v/>
      </c>
      <c r="J171" s="6" t="str">
        <f aca="false">IF(OR($B171="",$G171=""),"",IF(ISNUMBER(SEARCH("BR-AM",$G171)),"sim","não"))</f>
        <v/>
      </c>
      <c r="K171" s="6" t="str">
        <f aca="false">IF($E171="","",IF($E171=$A171,"não","sim"))</f>
        <v/>
      </c>
      <c r="L171" s="6" t="str">
        <f aca="false">IF($B171="","indeterminada",IF(COUNTIF(2_plantminer!$A$1:$Z$1,"original.search")=0,"falta o resultado do Plantminer",IF(ISNUMBER(SEARCH("not found",$F171)),"não encontrado → Flora e Funga",IF(AND($C171="",$F171=""),"sem resultado do Plantminer (confira se colou)",IF(ISNUMBER(SEARCH("check",$F171)),"ambíguo → Flora e Funga",IF(AND(ISNUMBER(SEARCH("misspelled",$F171)),ISNUMBER(SEARCH("synonym",$F171))),"grafia corrigida e sinônimo substituído",IF(ISNUMBER(SEARCH("misspelled",$F171)),"grafia corrigida",IF(ISNUMBER(SEARCH("synonym",$F171)),"sinônimo substituído",IF(AND($C171&lt;&gt;"",$G171="",COUNTIF($C171,"* *")&gt;0),"sem ocorrência no resultado → Flora e Funga",IF($J171="não","fora do AM → conferir identificação","OK"))))))))))</f>
        <v>sem resultado do Plantminer (confira se colou)</v>
      </c>
      <c r="M171" s="9"/>
      <c r="N171" s="9"/>
      <c r="O171" s="9"/>
      <c r="P171" s="9"/>
      <c r="Q171" s="9"/>
      <c r="R171" s="6" t="str">
        <f aca="false">IF($M171="","",IF(COUNTIF($M$3:$M$242,$M171)&gt;1,"sim","não"))</f>
        <v/>
      </c>
    </row>
    <row r="172" customFormat="false" ht="15" hidden="false" customHeight="false" outlineLevel="0" collapsed="false">
      <c r="A172" s="6" t="str">
        <f aca="false">1_lista!A171</f>
        <v>Moraceae</v>
      </c>
      <c r="B172" s="6" t="str">
        <f aca="false">IF(1_lista!G171="","",1_lista!G171)</f>
        <v>Clarisia</v>
      </c>
      <c r="C172" s="6" t="str">
        <f aca="false">IF($B172="","",IF(IFERROR(INDEX(2_plantminer!$A$2:$Z$2000,MATCH($B172,INDEX(2_plantminer!$A$2:$Z$2000,0,MATCH("original.search",2_plantminer!$A$1:$Z$1,0)),0),MATCH("search.str",2_plantminer!$A$1:$Z$1,0))&amp;"","")="NA","",IFERROR(INDEX(2_plantminer!$A$2:$Z$2000,MATCH($B172,INDEX(2_plantminer!$A$2:$Z$2000,0,MATCH("original.search",2_plantminer!$A$1:$Z$1,0)),0),MATCH("search.str",2_plantminer!$A$1:$Z$1,0))&amp;"","")))</f>
        <v/>
      </c>
      <c r="D172" s="6" t="str">
        <f aca="false">IF($B172="","",IF(IFERROR(INDEX(2_plantminer!$A$2:$Z$2000,MATCH($B172,INDEX(2_plantminer!$A$2:$Z$2000,0,MATCH("original.search",2_plantminer!$A$1:$Z$1,0)),0),MATCH("scientific.name",2_plantminer!$A$1:$Z$1,0))&amp;"","")="NA","",IFERROR(INDEX(2_plantminer!$A$2:$Z$2000,MATCH($B172,INDEX(2_plantminer!$A$2:$Z$2000,0,MATCH("original.search",2_plantminer!$A$1:$Z$1,0)),0),MATCH("scientific.name",2_plantminer!$A$1:$Z$1,0))&amp;"","")))</f>
        <v/>
      </c>
      <c r="E172" s="6" t="str">
        <f aca="false">IF($B172="","",IF(IFERROR(INDEX(2_plantminer!$A$2:$Z$2000,MATCH($B172,INDEX(2_plantminer!$A$2:$Z$2000,0,MATCH("original.search",2_plantminer!$A$1:$Z$1,0)),0),MATCH("family",2_plantminer!$A$1:$Z$1,0))&amp;"","")="NA","",IFERROR(INDEX(2_plantminer!$A$2:$Z$2000,MATCH($B172,INDEX(2_plantminer!$A$2:$Z$2000,0,MATCH("original.search",2_plantminer!$A$1:$Z$1,0)),0),MATCH("family",2_plantminer!$A$1:$Z$1,0))&amp;"","")))</f>
        <v/>
      </c>
      <c r="F172" s="6" t="str">
        <f aca="false">IF($B172="","",IF(IFERROR(INDEX(2_plantminer!$A$2:$Z$2000,MATCH($B172,INDEX(2_plantminer!$A$2:$Z$2000,0,MATCH("original.search",2_plantminer!$A$1:$Z$1,0)),0),MATCH("notes",2_plantminer!$A$1:$Z$1,0))&amp;"","")="NA","",IFERROR(INDEX(2_plantminer!$A$2:$Z$2000,MATCH($B172,INDEX(2_plantminer!$A$2:$Z$2000,0,MATCH("original.search",2_plantminer!$A$1:$Z$1,0)),0),MATCH("notes",2_plantminer!$A$1:$Z$1,0))&amp;"","")))</f>
        <v/>
      </c>
      <c r="G172" s="6" t="str">
        <f aca="false">IF($B172="","",IF(IFERROR(INDEX(2_plantminer!$A$2:$Z$2000,MATCH($B172,INDEX(2_plantminer!$A$2:$Z$2000,0,MATCH("original.search",2_plantminer!$A$1:$Z$1,0)),0),MATCH("occurrence",2_plantminer!$A$1:$Z$1,0))&amp;"","")="NA","",IFERROR(INDEX(2_plantminer!$A$2:$Z$2000,MATCH($B172,INDEX(2_plantminer!$A$2:$Z$2000,0,MATCH("original.search",2_plantminer!$A$1:$Z$1,0)),0),MATCH("occurrence",2_plantminer!$A$1:$Z$1,0))&amp;"","")))</f>
        <v/>
      </c>
      <c r="H172" s="6" t="str">
        <f aca="false">IF($B172="","",IF(IFERROR(INDEX(2_plantminer!$A$2:$Z$2000,MATCH($B172,INDEX(2_plantminer!$A$2:$Z$2000,0,MATCH("original.search",2_plantminer!$A$1:$Z$1,0)),0),MATCH("establishment",2_plantminer!$A$1:$Z$1,0))&amp;"","")="NA","",IFERROR(INDEX(2_plantminer!$A$2:$Z$2000,MATCH($B172,INDEX(2_plantminer!$A$2:$Z$2000,0,MATCH("original.search",2_plantminer!$A$1:$Z$1,0)),0),MATCH("establishment",2_plantminer!$A$1:$Z$1,0))&amp;"","")))</f>
        <v/>
      </c>
      <c r="I172" s="6" t="str">
        <f aca="false">IF($B172="","",IF(IFERROR(INDEX(2_plantminer!$A$2:$Z$2000,MATCH($B172,INDEX(2_plantminer!$A$2:$Z$2000,0,MATCH("original.search",2_plantminer!$A$1:$Z$1,0)),0),MATCH("domain",2_plantminer!$A$1:$Z$1,0))&amp;"","")="NA","",IFERROR(INDEX(2_plantminer!$A$2:$Z$2000,MATCH($B172,INDEX(2_plantminer!$A$2:$Z$2000,0,MATCH("original.search",2_plantminer!$A$1:$Z$1,0)),0),MATCH("domain",2_plantminer!$A$1:$Z$1,0))&amp;"","")))</f>
        <v/>
      </c>
      <c r="J172" s="6" t="str">
        <f aca="false">IF(OR($B172="",$G172=""),"",IF(ISNUMBER(SEARCH("BR-AM",$G172)),"sim","não"))</f>
        <v/>
      </c>
      <c r="K172" s="6" t="str">
        <f aca="false">IF($E172="","",IF($E172=$A172,"não","sim"))</f>
        <v/>
      </c>
      <c r="L172" s="6" t="str">
        <f aca="false">IF($B172="","indeterminada",IF(COUNTIF(2_plantminer!$A$1:$Z$1,"original.search")=0,"falta o resultado do Plantminer",IF(ISNUMBER(SEARCH("not found",$F172)),"não encontrado → Flora e Funga",IF(AND($C172="",$F172=""),"sem resultado do Plantminer (confira se colou)",IF(ISNUMBER(SEARCH("check",$F172)),"ambíguo → Flora e Funga",IF(AND(ISNUMBER(SEARCH("misspelled",$F172)),ISNUMBER(SEARCH("synonym",$F172))),"grafia corrigida e sinônimo substituído",IF(ISNUMBER(SEARCH("misspelled",$F172)),"grafia corrigida",IF(ISNUMBER(SEARCH("synonym",$F172)),"sinônimo substituído",IF(AND($C172&lt;&gt;"",$G172="",COUNTIF($C172,"* *")&gt;0),"sem ocorrência no resultado → Flora e Funga",IF($J172="não","fora do AM → conferir identificação","OK"))))))))))</f>
        <v>sem resultado do Plantminer (confira se colou)</v>
      </c>
      <c r="M172" s="9"/>
      <c r="N172" s="9"/>
      <c r="O172" s="9"/>
      <c r="P172" s="9"/>
      <c r="Q172" s="9"/>
      <c r="R172" s="6" t="str">
        <f aca="false">IF($M172="","",IF(COUNTIF($M$3:$M$242,$M172)&gt;1,"sim","não"))</f>
        <v/>
      </c>
    </row>
    <row r="173" customFormat="false" ht="15" hidden="false" customHeight="false" outlineLevel="0" collapsed="false">
      <c r="A173" s="6" t="str">
        <f aca="false">1_lista!A172</f>
        <v>Moraceae</v>
      </c>
      <c r="B173" s="6" t="str">
        <f aca="false">IF(1_lista!G172="","",1_lista!G172)</f>
        <v>Ficus</v>
      </c>
      <c r="C173" s="6" t="str">
        <f aca="false">IF($B173="","",IF(IFERROR(INDEX(2_plantminer!$A$2:$Z$2000,MATCH($B173,INDEX(2_plantminer!$A$2:$Z$2000,0,MATCH("original.search",2_plantminer!$A$1:$Z$1,0)),0),MATCH("search.str",2_plantminer!$A$1:$Z$1,0))&amp;"","")="NA","",IFERROR(INDEX(2_plantminer!$A$2:$Z$2000,MATCH($B173,INDEX(2_plantminer!$A$2:$Z$2000,0,MATCH("original.search",2_plantminer!$A$1:$Z$1,0)),0),MATCH("search.str",2_plantminer!$A$1:$Z$1,0))&amp;"","")))</f>
        <v/>
      </c>
      <c r="D173" s="6" t="str">
        <f aca="false">IF($B173="","",IF(IFERROR(INDEX(2_plantminer!$A$2:$Z$2000,MATCH($B173,INDEX(2_plantminer!$A$2:$Z$2000,0,MATCH("original.search",2_plantminer!$A$1:$Z$1,0)),0),MATCH("scientific.name",2_plantminer!$A$1:$Z$1,0))&amp;"","")="NA","",IFERROR(INDEX(2_plantminer!$A$2:$Z$2000,MATCH($B173,INDEX(2_plantminer!$A$2:$Z$2000,0,MATCH("original.search",2_plantminer!$A$1:$Z$1,0)),0),MATCH("scientific.name",2_plantminer!$A$1:$Z$1,0))&amp;"","")))</f>
        <v/>
      </c>
      <c r="E173" s="6" t="str">
        <f aca="false">IF($B173="","",IF(IFERROR(INDEX(2_plantminer!$A$2:$Z$2000,MATCH($B173,INDEX(2_plantminer!$A$2:$Z$2000,0,MATCH("original.search",2_plantminer!$A$1:$Z$1,0)),0),MATCH("family",2_plantminer!$A$1:$Z$1,0))&amp;"","")="NA","",IFERROR(INDEX(2_plantminer!$A$2:$Z$2000,MATCH($B173,INDEX(2_plantminer!$A$2:$Z$2000,0,MATCH("original.search",2_plantminer!$A$1:$Z$1,0)),0),MATCH("family",2_plantminer!$A$1:$Z$1,0))&amp;"","")))</f>
        <v/>
      </c>
      <c r="F173" s="6" t="str">
        <f aca="false">IF($B173="","",IF(IFERROR(INDEX(2_plantminer!$A$2:$Z$2000,MATCH($B173,INDEX(2_plantminer!$A$2:$Z$2000,0,MATCH("original.search",2_plantminer!$A$1:$Z$1,0)),0),MATCH("notes",2_plantminer!$A$1:$Z$1,0))&amp;"","")="NA","",IFERROR(INDEX(2_plantminer!$A$2:$Z$2000,MATCH($B173,INDEX(2_plantminer!$A$2:$Z$2000,0,MATCH("original.search",2_plantminer!$A$1:$Z$1,0)),0),MATCH("notes",2_plantminer!$A$1:$Z$1,0))&amp;"","")))</f>
        <v/>
      </c>
      <c r="G173" s="6" t="str">
        <f aca="false">IF($B173="","",IF(IFERROR(INDEX(2_plantminer!$A$2:$Z$2000,MATCH($B173,INDEX(2_plantminer!$A$2:$Z$2000,0,MATCH("original.search",2_plantminer!$A$1:$Z$1,0)),0),MATCH("occurrence",2_plantminer!$A$1:$Z$1,0))&amp;"","")="NA","",IFERROR(INDEX(2_plantminer!$A$2:$Z$2000,MATCH($B173,INDEX(2_plantminer!$A$2:$Z$2000,0,MATCH("original.search",2_plantminer!$A$1:$Z$1,0)),0),MATCH("occurrence",2_plantminer!$A$1:$Z$1,0))&amp;"","")))</f>
        <v/>
      </c>
      <c r="H173" s="6" t="str">
        <f aca="false">IF($B173="","",IF(IFERROR(INDEX(2_plantminer!$A$2:$Z$2000,MATCH($B173,INDEX(2_plantminer!$A$2:$Z$2000,0,MATCH("original.search",2_plantminer!$A$1:$Z$1,0)),0),MATCH("establishment",2_plantminer!$A$1:$Z$1,0))&amp;"","")="NA","",IFERROR(INDEX(2_plantminer!$A$2:$Z$2000,MATCH($B173,INDEX(2_plantminer!$A$2:$Z$2000,0,MATCH("original.search",2_plantminer!$A$1:$Z$1,0)),0),MATCH("establishment",2_plantminer!$A$1:$Z$1,0))&amp;"","")))</f>
        <v/>
      </c>
      <c r="I173" s="6" t="str">
        <f aca="false">IF($B173="","",IF(IFERROR(INDEX(2_plantminer!$A$2:$Z$2000,MATCH($B173,INDEX(2_plantminer!$A$2:$Z$2000,0,MATCH("original.search",2_plantminer!$A$1:$Z$1,0)),0),MATCH("domain",2_plantminer!$A$1:$Z$1,0))&amp;"","")="NA","",IFERROR(INDEX(2_plantminer!$A$2:$Z$2000,MATCH($B173,INDEX(2_plantminer!$A$2:$Z$2000,0,MATCH("original.search",2_plantminer!$A$1:$Z$1,0)),0),MATCH("domain",2_plantminer!$A$1:$Z$1,0))&amp;"","")))</f>
        <v/>
      </c>
      <c r="J173" s="6" t="str">
        <f aca="false">IF(OR($B173="",$G173=""),"",IF(ISNUMBER(SEARCH("BR-AM",$G173)),"sim","não"))</f>
        <v/>
      </c>
      <c r="K173" s="6" t="str">
        <f aca="false">IF($E173="","",IF($E173=$A173,"não","sim"))</f>
        <v/>
      </c>
      <c r="L173" s="6" t="str">
        <f aca="false">IF($B173="","indeterminada",IF(COUNTIF(2_plantminer!$A$1:$Z$1,"original.search")=0,"falta o resultado do Plantminer",IF(ISNUMBER(SEARCH("not found",$F173)),"não encontrado → Flora e Funga",IF(AND($C173="",$F173=""),"sem resultado do Plantminer (confira se colou)",IF(ISNUMBER(SEARCH("check",$F173)),"ambíguo → Flora e Funga",IF(AND(ISNUMBER(SEARCH("misspelled",$F173)),ISNUMBER(SEARCH("synonym",$F173))),"grafia corrigida e sinônimo substituído",IF(ISNUMBER(SEARCH("misspelled",$F173)),"grafia corrigida",IF(ISNUMBER(SEARCH("synonym",$F173)),"sinônimo substituído",IF(AND($C173&lt;&gt;"",$G173="",COUNTIF($C173,"* *")&gt;0),"sem ocorrência no resultado → Flora e Funga",IF($J173="não","fora do AM → conferir identificação","OK"))))))))))</f>
        <v>sem resultado do Plantminer (confira se colou)</v>
      </c>
      <c r="M173" s="9"/>
      <c r="N173" s="9"/>
      <c r="O173" s="9"/>
      <c r="P173" s="9"/>
      <c r="Q173" s="9"/>
      <c r="R173" s="6" t="str">
        <f aca="false">IF($M173="","",IF(COUNTIF($M$3:$M$242,$M173)&gt;1,"sim","não"))</f>
        <v/>
      </c>
    </row>
    <row r="174" customFormat="false" ht="15" hidden="false" customHeight="false" outlineLevel="0" collapsed="false">
      <c r="A174" s="6" t="str">
        <f aca="false">1_lista!A173</f>
        <v>Moraceae</v>
      </c>
      <c r="B174" s="6" t="str">
        <f aca="false">IF(1_lista!G173="","",1_lista!G173)</f>
        <v>Brosimum guianense</v>
      </c>
      <c r="C174" s="6" t="str">
        <f aca="false">IF($B174="","",IF(IFERROR(INDEX(2_plantminer!$A$2:$Z$2000,MATCH($B174,INDEX(2_plantminer!$A$2:$Z$2000,0,MATCH("original.search",2_plantminer!$A$1:$Z$1,0)),0),MATCH("search.str",2_plantminer!$A$1:$Z$1,0))&amp;"","")="NA","",IFERROR(INDEX(2_plantminer!$A$2:$Z$2000,MATCH($B174,INDEX(2_plantminer!$A$2:$Z$2000,0,MATCH("original.search",2_plantminer!$A$1:$Z$1,0)),0),MATCH("search.str",2_plantminer!$A$1:$Z$1,0))&amp;"","")))</f>
        <v/>
      </c>
      <c r="D174" s="6" t="str">
        <f aca="false">IF($B174="","",IF(IFERROR(INDEX(2_plantminer!$A$2:$Z$2000,MATCH($B174,INDEX(2_plantminer!$A$2:$Z$2000,0,MATCH("original.search",2_plantminer!$A$1:$Z$1,0)),0),MATCH("scientific.name",2_plantminer!$A$1:$Z$1,0))&amp;"","")="NA","",IFERROR(INDEX(2_plantminer!$A$2:$Z$2000,MATCH($B174,INDEX(2_plantminer!$A$2:$Z$2000,0,MATCH("original.search",2_plantminer!$A$1:$Z$1,0)),0),MATCH("scientific.name",2_plantminer!$A$1:$Z$1,0))&amp;"","")))</f>
        <v/>
      </c>
      <c r="E174" s="6" t="str">
        <f aca="false">IF($B174="","",IF(IFERROR(INDEX(2_plantminer!$A$2:$Z$2000,MATCH($B174,INDEX(2_plantminer!$A$2:$Z$2000,0,MATCH("original.search",2_plantminer!$A$1:$Z$1,0)),0),MATCH("family",2_plantminer!$A$1:$Z$1,0))&amp;"","")="NA","",IFERROR(INDEX(2_plantminer!$A$2:$Z$2000,MATCH($B174,INDEX(2_plantminer!$A$2:$Z$2000,0,MATCH("original.search",2_plantminer!$A$1:$Z$1,0)),0),MATCH("family",2_plantminer!$A$1:$Z$1,0))&amp;"","")))</f>
        <v/>
      </c>
      <c r="F174" s="6" t="str">
        <f aca="false">IF($B174="","",IF(IFERROR(INDEX(2_plantminer!$A$2:$Z$2000,MATCH($B174,INDEX(2_plantminer!$A$2:$Z$2000,0,MATCH("original.search",2_plantminer!$A$1:$Z$1,0)),0),MATCH("notes",2_plantminer!$A$1:$Z$1,0))&amp;"","")="NA","",IFERROR(INDEX(2_plantminer!$A$2:$Z$2000,MATCH($B174,INDEX(2_plantminer!$A$2:$Z$2000,0,MATCH("original.search",2_plantminer!$A$1:$Z$1,0)),0),MATCH("notes",2_plantminer!$A$1:$Z$1,0))&amp;"","")))</f>
        <v/>
      </c>
      <c r="G174" s="6" t="str">
        <f aca="false">IF($B174="","",IF(IFERROR(INDEX(2_plantminer!$A$2:$Z$2000,MATCH($B174,INDEX(2_plantminer!$A$2:$Z$2000,0,MATCH("original.search",2_plantminer!$A$1:$Z$1,0)),0),MATCH("occurrence",2_plantminer!$A$1:$Z$1,0))&amp;"","")="NA","",IFERROR(INDEX(2_plantminer!$A$2:$Z$2000,MATCH($B174,INDEX(2_plantminer!$A$2:$Z$2000,0,MATCH("original.search",2_plantminer!$A$1:$Z$1,0)),0),MATCH("occurrence",2_plantminer!$A$1:$Z$1,0))&amp;"","")))</f>
        <v/>
      </c>
      <c r="H174" s="6" t="str">
        <f aca="false">IF($B174="","",IF(IFERROR(INDEX(2_plantminer!$A$2:$Z$2000,MATCH($B174,INDEX(2_plantminer!$A$2:$Z$2000,0,MATCH("original.search",2_plantminer!$A$1:$Z$1,0)),0),MATCH("establishment",2_plantminer!$A$1:$Z$1,0))&amp;"","")="NA","",IFERROR(INDEX(2_plantminer!$A$2:$Z$2000,MATCH($B174,INDEX(2_plantminer!$A$2:$Z$2000,0,MATCH("original.search",2_plantminer!$A$1:$Z$1,0)),0),MATCH("establishment",2_plantminer!$A$1:$Z$1,0))&amp;"","")))</f>
        <v/>
      </c>
      <c r="I174" s="6" t="str">
        <f aca="false">IF($B174="","",IF(IFERROR(INDEX(2_plantminer!$A$2:$Z$2000,MATCH($B174,INDEX(2_plantminer!$A$2:$Z$2000,0,MATCH("original.search",2_plantminer!$A$1:$Z$1,0)),0),MATCH("domain",2_plantminer!$A$1:$Z$1,0))&amp;"","")="NA","",IFERROR(INDEX(2_plantminer!$A$2:$Z$2000,MATCH($B174,INDEX(2_plantminer!$A$2:$Z$2000,0,MATCH("original.search",2_plantminer!$A$1:$Z$1,0)),0),MATCH("domain",2_plantminer!$A$1:$Z$1,0))&amp;"","")))</f>
        <v/>
      </c>
      <c r="J174" s="6" t="str">
        <f aca="false">IF(OR($B174="",$G174=""),"",IF(ISNUMBER(SEARCH("BR-AM",$G174)),"sim","não"))</f>
        <v/>
      </c>
      <c r="K174" s="6" t="str">
        <f aca="false">IF($E174="","",IF($E174=$A174,"não","sim"))</f>
        <v/>
      </c>
      <c r="L174" s="6" t="str">
        <f aca="false">IF($B174="","indeterminada",IF(COUNTIF(2_plantminer!$A$1:$Z$1,"original.search")=0,"falta o resultado do Plantminer",IF(ISNUMBER(SEARCH("not found",$F174)),"não encontrado → Flora e Funga",IF(AND($C174="",$F174=""),"sem resultado do Plantminer (confira se colou)",IF(ISNUMBER(SEARCH("check",$F174)),"ambíguo → Flora e Funga",IF(AND(ISNUMBER(SEARCH("misspelled",$F174)),ISNUMBER(SEARCH("synonym",$F174))),"grafia corrigida e sinônimo substituído",IF(ISNUMBER(SEARCH("misspelled",$F174)),"grafia corrigida",IF(ISNUMBER(SEARCH("synonym",$F174)),"sinônimo substituído",IF(AND($C174&lt;&gt;"",$G174="",COUNTIF($C174,"* *")&gt;0),"sem ocorrência no resultado → Flora e Funga",IF($J174="não","fora do AM → conferir identificação","OK"))))))))))</f>
        <v>sem resultado do Plantminer (confira se colou)</v>
      </c>
      <c r="M174" s="9"/>
      <c r="N174" s="9"/>
      <c r="O174" s="9"/>
      <c r="P174" s="9"/>
      <c r="Q174" s="9"/>
      <c r="R174" s="6" t="str">
        <f aca="false">IF($M174="","",IF(COUNTIF($M$3:$M$242,$M174)&gt;1,"sim","não"))</f>
        <v/>
      </c>
    </row>
    <row r="175" customFormat="false" ht="15" hidden="false" customHeight="false" outlineLevel="0" collapsed="false">
      <c r="A175" s="6" t="str">
        <f aca="false">1_lista!A174</f>
        <v>Moraceae</v>
      </c>
      <c r="B175" s="6" t="str">
        <f aca="false">IF(1_lista!G174="","",1_lista!G174)</f>
        <v>Brosimum rubescens</v>
      </c>
      <c r="C175" s="6" t="str">
        <f aca="false">IF($B175="","",IF(IFERROR(INDEX(2_plantminer!$A$2:$Z$2000,MATCH($B175,INDEX(2_plantminer!$A$2:$Z$2000,0,MATCH("original.search",2_plantminer!$A$1:$Z$1,0)),0),MATCH("search.str",2_plantminer!$A$1:$Z$1,0))&amp;"","")="NA","",IFERROR(INDEX(2_plantminer!$A$2:$Z$2000,MATCH($B175,INDEX(2_plantminer!$A$2:$Z$2000,0,MATCH("original.search",2_plantminer!$A$1:$Z$1,0)),0),MATCH("search.str",2_plantminer!$A$1:$Z$1,0))&amp;"","")))</f>
        <v/>
      </c>
      <c r="D175" s="6" t="str">
        <f aca="false">IF($B175="","",IF(IFERROR(INDEX(2_plantminer!$A$2:$Z$2000,MATCH($B175,INDEX(2_plantminer!$A$2:$Z$2000,0,MATCH("original.search",2_plantminer!$A$1:$Z$1,0)),0),MATCH("scientific.name",2_plantminer!$A$1:$Z$1,0))&amp;"","")="NA","",IFERROR(INDEX(2_plantminer!$A$2:$Z$2000,MATCH($B175,INDEX(2_plantminer!$A$2:$Z$2000,0,MATCH("original.search",2_plantminer!$A$1:$Z$1,0)),0),MATCH("scientific.name",2_plantminer!$A$1:$Z$1,0))&amp;"","")))</f>
        <v/>
      </c>
      <c r="E175" s="6" t="str">
        <f aca="false">IF($B175="","",IF(IFERROR(INDEX(2_plantminer!$A$2:$Z$2000,MATCH($B175,INDEX(2_plantminer!$A$2:$Z$2000,0,MATCH("original.search",2_plantminer!$A$1:$Z$1,0)),0),MATCH("family",2_plantminer!$A$1:$Z$1,0))&amp;"","")="NA","",IFERROR(INDEX(2_plantminer!$A$2:$Z$2000,MATCH($B175,INDEX(2_plantminer!$A$2:$Z$2000,0,MATCH("original.search",2_plantminer!$A$1:$Z$1,0)),0),MATCH("family",2_plantminer!$A$1:$Z$1,0))&amp;"","")))</f>
        <v/>
      </c>
      <c r="F175" s="6" t="str">
        <f aca="false">IF($B175="","",IF(IFERROR(INDEX(2_plantminer!$A$2:$Z$2000,MATCH($B175,INDEX(2_plantminer!$A$2:$Z$2000,0,MATCH("original.search",2_plantminer!$A$1:$Z$1,0)),0),MATCH("notes",2_plantminer!$A$1:$Z$1,0))&amp;"","")="NA","",IFERROR(INDEX(2_plantminer!$A$2:$Z$2000,MATCH($B175,INDEX(2_plantminer!$A$2:$Z$2000,0,MATCH("original.search",2_plantminer!$A$1:$Z$1,0)),0),MATCH("notes",2_plantminer!$A$1:$Z$1,0))&amp;"","")))</f>
        <v/>
      </c>
      <c r="G175" s="6" t="str">
        <f aca="false">IF($B175="","",IF(IFERROR(INDEX(2_plantminer!$A$2:$Z$2000,MATCH($B175,INDEX(2_plantminer!$A$2:$Z$2000,0,MATCH("original.search",2_plantminer!$A$1:$Z$1,0)),0),MATCH("occurrence",2_plantminer!$A$1:$Z$1,0))&amp;"","")="NA","",IFERROR(INDEX(2_plantminer!$A$2:$Z$2000,MATCH($B175,INDEX(2_plantminer!$A$2:$Z$2000,0,MATCH("original.search",2_plantminer!$A$1:$Z$1,0)),0),MATCH("occurrence",2_plantminer!$A$1:$Z$1,0))&amp;"","")))</f>
        <v/>
      </c>
      <c r="H175" s="6" t="str">
        <f aca="false">IF($B175="","",IF(IFERROR(INDEX(2_plantminer!$A$2:$Z$2000,MATCH($B175,INDEX(2_plantminer!$A$2:$Z$2000,0,MATCH("original.search",2_plantminer!$A$1:$Z$1,0)),0),MATCH("establishment",2_plantminer!$A$1:$Z$1,0))&amp;"","")="NA","",IFERROR(INDEX(2_plantminer!$A$2:$Z$2000,MATCH($B175,INDEX(2_plantminer!$A$2:$Z$2000,0,MATCH("original.search",2_plantminer!$A$1:$Z$1,0)),0),MATCH("establishment",2_plantminer!$A$1:$Z$1,0))&amp;"","")))</f>
        <v/>
      </c>
      <c r="I175" s="6" t="str">
        <f aca="false">IF($B175="","",IF(IFERROR(INDEX(2_plantminer!$A$2:$Z$2000,MATCH($B175,INDEX(2_plantminer!$A$2:$Z$2000,0,MATCH("original.search",2_plantminer!$A$1:$Z$1,0)),0),MATCH("domain",2_plantminer!$A$1:$Z$1,0))&amp;"","")="NA","",IFERROR(INDEX(2_plantminer!$A$2:$Z$2000,MATCH($B175,INDEX(2_plantminer!$A$2:$Z$2000,0,MATCH("original.search",2_plantminer!$A$1:$Z$1,0)),0),MATCH("domain",2_plantminer!$A$1:$Z$1,0))&amp;"","")))</f>
        <v/>
      </c>
      <c r="J175" s="6" t="str">
        <f aca="false">IF(OR($B175="",$G175=""),"",IF(ISNUMBER(SEARCH("BR-AM",$G175)),"sim","não"))</f>
        <v/>
      </c>
      <c r="K175" s="6" t="str">
        <f aca="false">IF($E175="","",IF($E175=$A175,"não","sim"))</f>
        <v/>
      </c>
      <c r="L175" s="6" t="str">
        <f aca="false">IF($B175="","indeterminada",IF(COUNTIF(2_plantminer!$A$1:$Z$1,"original.search")=0,"falta o resultado do Plantminer",IF(ISNUMBER(SEARCH("not found",$F175)),"não encontrado → Flora e Funga",IF(AND($C175="",$F175=""),"sem resultado do Plantminer (confira se colou)",IF(ISNUMBER(SEARCH("check",$F175)),"ambíguo → Flora e Funga",IF(AND(ISNUMBER(SEARCH("misspelled",$F175)),ISNUMBER(SEARCH("synonym",$F175))),"grafia corrigida e sinônimo substituído",IF(ISNUMBER(SEARCH("misspelled",$F175)),"grafia corrigida",IF(ISNUMBER(SEARCH("synonym",$F175)),"sinônimo substituído",IF(AND($C175&lt;&gt;"",$G175="",COUNTIF($C175,"* *")&gt;0),"sem ocorrência no resultado → Flora e Funga",IF($J175="não","fora do AM → conferir identificação","OK"))))))))))</f>
        <v>sem resultado do Plantminer (confira se colou)</v>
      </c>
      <c r="M175" s="9"/>
      <c r="N175" s="9"/>
      <c r="O175" s="9"/>
      <c r="P175" s="9"/>
      <c r="Q175" s="9"/>
      <c r="R175" s="6" t="str">
        <f aca="false">IF($M175="","",IF(COUNTIF($M$3:$M$242,$M175)&gt;1,"sim","não"))</f>
        <v/>
      </c>
    </row>
    <row r="176" customFormat="false" ht="15" hidden="false" customHeight="false" outlineLevel="0" collapsed="false">
      <c r="A176" s="6" t="str">
        <f aca="false">1_lista!A175</f>
        <v>Moraceae</v>
      </c>
      <c r="B176" s="6" t="str">
        <f aca="false">IF(1_lista!G175="","",1_lista!G175)</f>
        <v>Clarisia racemosa</v>
      </c>
      <c r="C176" s="6" t="str">
        <f aca="false">IF($B176="","",IF(IFERROR(INDEX(2_plantminer!$A$2:$Z$2000,MATCH($B176,INDEX(2_plantminer!$A$2:$Z$2000,0,MATCH("original.search",2_plantminer!$A$1:$Z$1,0)),0),MATCH("search.str",2_plantminer!$A$1:$Z$1,0))&amp;"","")="NA","",IFERROR(INDEX(2_plantminer!$A$2:$Z$2000,MATCH($B176,INDEX(2_plantminer!$A$2:$Z$2000,0,MATCH("original.search",2_plantminer!$A$1:$Z$1,0)),0),MATCH("search.str",2_plantminer!$A$1:$Z$1,0))&amp;"","")))</f>
        <v/>
      </c>
      <c r="D176" s="6" t="str">
        <f aca="false">IF($B176="","",IF(IFERROR(INDEX(2_plantminer!$A$2:$Z$2000,MATCH($B176,INDEX(2_plantminer!$A$2:$Z$2000,0,MATCH("original.search",2_plantminer!$A$1:$Z$1,0)),0),MATCH("scientific.name",2_plantminer!$A$1:$Z$1,0))&amp;"","")="NA","",IFERROR(INDEX(2_plantminer!$A$2:$Z$2000,MATCH($B176,INDEX(2_plantminer!$A$2:$Z$2000,0,MATCH("original.search",2_plantminer!$A$1:$Z$1,0)),0),MATCH("scientific.name",2_plantminer!$A$1:$Z$1,0))&amp;"","")))</f>
        <v/>
      </c>
      <c r="E176" s="6" t="str">
        <f aca="false">IF($B176="","",IF(IFERROR(INDEX(2_plantminer!$A$2:$Z$2000,MATCH($B176,INDEX(2_plantminer!$A$2:$Z$2000,0,MATCH("original.search",2_plantminer!$A$1:$Z$1,0)),0),MATCH("family",2_plantminer!$A$1:$Z$1,0))&amp;"","")="NA","",IFERROR(INDEX(2_plantminer!$A$2:$Z$2000,MATCH($B176,INDEX(2_plantminer!$A$2:$Z$2000,0,MATCH("original.search",2_plantminer!$A$1:$Z$1,0)),0),MATCH("family",2_plantminer!$A$1:$Z$1,0))&amp;"","")))</f>
        <v/>
      </c>
      <c r="F176" s="6" t="str">
        <f aca="false">IF($B176="","",IF(IFERROR(INDEX(2_plantminer!$A$2:$Z$2000,MATCH($B176,INDEX(2_plantminer!$A$2:$Z$2000,0,MATCH("original.search",2_plantminer!$A$1:$Z$1,0)),0),MATCH("notes",2_plantminer!$A$1:$Z$1,0))&amp;"","")="NA","",IFERROR(INDEX(2_plantminer!$A$2:$Z$2000,MATCH($B176,INDEX(2_plantminer!$A$2:$Z$2000,0,MATCH("original.search",2_plantminer!$A$1:$Z$1,0)),0),MATCH("notes",2_plantminer!$A$1:$Z$1,0))&amp;"","")))</f>
        <v/>
      </c>
      <c r="G176" s="6" t="str">
        <f aca="false">IF($B176="","",IF(IFERROR(INDEX(2_plantminer!$A$2:$Z$2000,MATCH($B176,INDEX(2_plantminer!$A$2:$Z$2000,0,MATCH("original.search",2_plantminer!$A$1:$Z$1,0)),0),MATCH("occurrence",2_plantminer!$A$1:$Z$1,0))&amp;"","")="NA","",IFERROR(INDEX(2_plantminer!$A$2:$Z$2000,MATCH($B176,INDEX(2_plantminer!$A$2:$Z$2000,0,MATCH("original.search",2_plantminer!$A$1:$Z$1,0)),0),MATCH("occurrence",2_plantminer!$A$1:$Z$1,0))&amp;"","")))</f>
        <v/>
      </c>
      <c r="H176" s="6" t="str">
        <f aca="false">IF($B176="","",IF(IFERROR(INDEX(2_plantminer!$A$2:$Z$2000,MATCH($B176,INDEX(2_plantminer!$A$2:$Z$2000,0,MATCH("original.search",2_plantminer!$A$1:$Z$1,0)),0),MATCH("establishment",2_plantminer!$A$1:$Z$1,0))&amp;"","")="NA","",IFERROR(INDEX(2_plantminer!$A$2:$Z$2000,MATCH($B176,INDEX(2_plantminer!$A$2:$Z$2000,0,MATCH("original.search",2_plantminer!$A$1:$Z$1,0)),0),MATCH("establishment",2_plantminer!$A$1:$Z$1,0))&amp;"","")))</f>
        <v/>
      </c>
      <c r="I176" s="6" t="str">
        <f aca="false">IF($B176="","",IF(IFERROR(INDEX(2_plantminer!$A$2:$Z$2000,MATCH($B176,INDEX(2_plantminer!$A$2:$Z$2000,0,MATCH("original.search",2_plantminer!$A$1:$Z$1,0)),0),MATCH("domain",2_plantminer!$A$1:$Z$1,0))&amp;"","")="NA","",IFERROR(INDEX(2_plantminer!$A$2:$Z$2000,MATCH($B176,INDEX(2_plantminer!$A$2:$Z$2000,0,MATCH("original.search",2_plantminer!$A$1:$Z$1,0)),0),MATCH("domain",2_plantminer!$A$1:$Z$1,0))&amp;"","")))</f>
        <v/>
      </c>
      <c r="J176" s="6" t="str">
        <f aca="false">IF(OR($B176="",$G176=""),"",IF(ISNUMBER(SEARCH("BR-AM",$G176)),"sim","não"))</f>
        <v/>
      </c>
      <c r="K176" s="6" t="str">
        <f aca="false">IF($E176="","",IF($E176=$A176,"não","sim"))</f>
        <v/>
      </c>
      <c r="L176" s="6" t="str">
        <f aca="false">IF($B176="","indeterminada",IF(COUNTIF(2_plantminer!$A$1:$Z$1,"original.search")=0,"falta o resultado do Plantminer",IF(ISNUMBER(SEARCH("not found",$F176)),"não encontrado → Flora e Funga",IF(AND($C176="",$F176=""),"sem resultado do Plantminer (confira se colou)",IF(ISNUMBER(SEARCH("check",$F176)),"ambíguo → Flora e Funga",IF(AND(ISNUMBER(SEARCH("misspelled",$F176)),ISNUMBER(SEARCH("synonym",$F176))),"grafia corrigida e sinônimo substituído",IF(ISNUMBER(SEARCH("misspelled",$F176)),"grafia corrigida",IF(ISNUMBER(SEARCH("synonym",$F176)),"sinônimo substituído",IF(AND($C176&lt;&gt;"",$G176="",COUNTIF($C176,"* *")&gt;0),"sem ocorrência no resultado → Flora e Funga",IF($J176="não","fora do AM → conferir identificação","OK"))))))))))</f>
        <v>sem resultado do Plantminer (confira se colou)</v>
      </c>
      <c r="M176" s="9"/>
      <c r="N176" s="9"/>
      <c r="O176" s="9"/>
      <c r="P176" s="9"/>
      <c r="Q176" s="9"/>
      <c r="R176" s="6" t="str">
        <f aca="false">IF($M176="","",IF(COUNTIF($M$3:$M$242,$M176)&gt;1,"sim","não"))</f>
        <v/>
      </c>
    </row>
    <row r="177" customFormat="false" ht="15" hidden="false" customHeight="false" outlineLevel="0" collapsed="false">
      <c r="A177" s="6" t="str">
        <f aca="false">1_lista!A176</f>
        <v>Moraceae</v>
      </c>
      <c r="B177" s="6" t="str">
        <f aca="false">IF(1_lista!G176="","",1_lista!G176)</f>
        <v>Helicostylis tomentosa</v>
      </c>
      <c r="C177" s="6" t="str">
        <f aca="false">IF($B177="","",IF(IFERROR(INDEX(2_plantminer!$A$2:$Z$2000,MATCH($B177,INDEX(2_plantminer!$A$2:$Z$2000,0,MATCH("original.search",2_plantminer!$A$1:$Z$1,0)),0),MATCH("search.str",2_plantminer!$A$1:$Z$1,0))&amp;"","")="NA","",IFERROR(INDEX(2_plantminer!$A$2:$Z$2000,MATCH($B177,INDEX(2_plantminer!$A$2:$Z$2000,0,MATCH("original.search",2_plantminer!$A$1:$Z$1,0)),0),MATCH("search.str",2_plantminer!$A$1:$Z$1,0))&amp;"","")))</f>
        <v/>
      </c>
      <c r="D177" s="6" t="str">
        <f aca="false">IF($B177="","",IF(IFERROR(INDEX(2_plantminer!$A$2:$Z$2000,MATCH($B177,INDEX(2_plantminer!$A$2:$Z$2000,0,MATCH("original.search",2_plantminer!$A$1:$Z$1,0)),0),MATCH("scientific.name",2_plantminer!$A$1:$Z$1,0))&amp;"","")="NA","",IFERROR(INDEX(2_plantminer!$A$2:$Z$2000,MATCH($B177,INDEX(2_plantminer!$A$2:$Z$2000,0,MATCH("original.search",2_plantminer!$A$1:$Z$1,0)),0),MATCH("scientific.name",2_plantminer!$A$1:$Z$1,0))&amp;"","")))</f>
        <v/>
      </c>
      <c r="E177" s="6" t="str">
        <f aca="false">IF($B177="","",IF(IFERROR(INDEX(2_plantminer!$A$2:$Z$2000,MATCH($B177,INDEX(2_plantminer!$A$2:$Z$2000,0,MATCH("original.search",2_plantminer!$A$1:$Z$1,0)),0),MATCH("family",2_plantminer!$A$1:$Z$1,0))&amp;"","")="NA","",IFERROR(INDEX(2_plantminer!$A$2:$Z$2000,MATCH($B177,INDEX(2_plantminer!$A$2:$Z$2000,0,MATCH("original.search",2_plantminer!$A$1:$Z$1,0)),0),MATCH("family",2_plantminer!$A$1:$Z$1,0))&amp;"","")))</f>
        <v/>
      </c>
      <c r="F177" s="6" t="str">
        <f aca="false">IF($B177="","",IF(IFERROR(INDEX(2_plantminer!$A$2:$Z$2000,MATCH($B177,INDEX(2_plantminer!$A$2:$Z$2000,0,MATCH("original.search",2_plantminer!$A$1:$Z$1,0)),0),MATCH("notes",2_plantminer!$A$1:$Z$1,0))&amp;"","")="NA","",IFERROR(INDEX(2_plantminer!$A$2:$Z$2000,MATCH($B177,INDEX(2_plantminer!$A$2:$Z$2000,0,MATCH("original.search",2_plantminer!$A$1:$Z$1,0)),0),MATCH("notes",2_plantminer!$A$1:$Z$1,0))&amp;"","")))</f>
        <v/>
      </c>
      <c r="G177" s="6" t="str">
        <f aca="false">IF($B177="","",IF(IFERROR(INDEX(2_plantminer!$A$2:$Z$2000,MATCH($B177,INDEX(2_plantminer!$A$2:$Z$2000,0,MATCH("original.search",2_plantminer!$A$1:$Z$1,0)),0),MATCH("occurrence",2_plantminer!$A$1:$Z$1,0))&amp;"","")="NA","",IFERROR(INDEX(2_plantminer!$A$2:$Z$2000,MATCH($B177,INDEX(2_plantminer!$A$2:$Z$2000,0,MATCH("original.search",2_plantminer!$A$1:$Z$1,0)),0),MATCH("occurrence",2_plantminer!$A$1:$Z$1,0))&amp;"","")))</f>
        <v/>
      </c>
      <c r="H177" s="6" t="str">
        <f aca="false">IF($B177="","",IF(IFERROR(INDEX(2_plantminer!$A$2:$Z$2000,MATCH($B177,INDEX(2_plantminer!$A$2:$Z$2000,0,MATCH("original.search",2_plantminer!$A$1:$Z$1,0)),0),MATCH("establishment",2_plantminer!$A$1:$Z$1,0))&amp;"","")="NA","",IFERROR(INDEX(2_plantminer!$A$2:$Z$2000,MATCH($B177,INDEX(2_plantminer!$A$2:$Z$2000,0,MATCH("original.search",2_plantminer!$A$1:$Z$1,0)),0),MATCH("establishment",2_plantminer!$A$1:$Z$1,0))&amp;"","")))</f>
        <v/>
      </c>
      <c r="I177" s="6" t="str">
        <f aca="false">IF($B177="","",IF(IFERROR(INDEX(2_plantminer!$A$2:$Z$2000,MATCH($B177,INDEX(2_plantminer!$A$2:$Z$2000,0,MATCH("original.search",2_plantminer!$A$1:$Z$1,0)),0),MATCH("domain",2_plantminer!$A$1:$Z$1,0))&amp;"","")="NA","",IFERROR(INDEX(2_plantminer!$A$2:$Z$2000,MATCH($B177,INDEX(2_plantminer!$A$2:$Z$2000,0,MATCH("original.search",2_plantminer!$A$1:$Z$1,0)),0),MATCH("domain",2_plantminer!$A$1:$Z$1,0))&amp;"","")))</f>
        <v/>
      </c>
      <c r="J177" s="6" t="str">
        <f aca="false">IF(OR($B177="",$G177=""),"",IF(ISNUMBER(SEARCH("BR-AM",$G177)),"sim","não"))</f>
        <v/>
      </c>
      <c r="K177" s="6" t="str">
        <f aca="false">IF($E177="","",IF($E177=$A177,"não","sim"))</f>
        <v/>
      </c>
      <c r="L177" s="6" t="str">
        <f aca="false">IF($B177="","indeterminada",IF(COUNTIF(2_plantminer!$A$1:$Z$1,"original.search")=0,"falta o resultado do Plantminer",IF(ISNUMBER(SEARCH("not found",$F177)),"não encontrado → Flora e Funga",IF(AND($C177="",$F177=""),"sem resultado do Plantminer (confira se colou)",IF(ISNUMBER(SEARCH("check",$F177)),"ambíguo → Flora e Funga",IF(AND(ISNUMBER(SEARCH("misspelled",$F177)),ISNUMBER(SEARCH("synonym",$F177))),"grafia corrigida e sinônimo substituído",IF(ISNUMBER(SEARCH("misspelled",$F177)),"grafia corrigida",IF(ISNUMBER(SEARCH("synonym",$F177)),"sinônimo substituído",IF(AND($C177&lt;&gt;"",$G177="",COUNTIF($C177,"* *")&gt;0),"sem ocorrência no resultado → Flora e Funga",IF($J177="não","fora do AM → conferir identificação","OK"))))))))))</f>
        <v>sem resultado do Plantminer (confira se colou)</v>
      </c>
      <c r="M177" s="9"/>
      <c r="N177" s="9"/>
      <c r="O177" s="9"/>
      <c r="P177" s="9"/>
      <c r="Q177" s="9"/>
      <c r="R177" s="6" t="str">
        <f aca="false">IF($M177="","",IF(COUNTIF($M$3:$M$242,$M177)&gt;1,"sim","não"))</f>
        <v/>
      </c>
    </row>
    <row r="178" customFormat="false" ht="15" hidden="false" customHeight="false" outlineLevel="0" collapsed="false">
      <c r="A178" s="6" t="str">
        <f aca="false">1_lista!A177</f>
        <v>Moraceae</v>
      </c>
      <c r="B178" s="6" t="str">
        <f aca="false">IF(1_lista!G177="","",1_lista!G177)</f>
        <v>Naucleopsis caloneura</v>
      </c>
      <c r="C178" s="6" t="str">
        <f aca="false">IF($B178="","",IF(IFERROR(INDEX(2_plantminer!$A$2:$Z$2000,MATCH($B178,INDEX(2_plantminer!$A$2:$Z$2000,0,MATCH("original.search",2_plantminer!$A$1:$Z$1,0)),0),MATCH("search.str",2_plantminer!$A$1:$Z$1,0))&amp;"","")="NA","",IFERROR(INDEX(2_plantminer!$A$2:$Z$2000,MATCH($B178,INDEX(2_plantminer!$A$2:$Z$2000,0,MATCH("original.search",2_plantminer!$A$1:$Z$1,0)),0),MATCH("search.str",2_plantminer!$A$1:$Z$1,0))&amp;"","")))</f>
        <v/>
      </c>
      <c r="D178" s="6" t="str">
        <f aca="false">IF($B178="","",IF(IFERROR(INDEX(2_plantminer!$A$2:$Z$2000,MATCH($B178,INDEX(2_plantminer!$A$2:$Z$2000,0,MATCH("original.search",2_plantminer!$A$1:$Z$1,0)),0),MATCH("scientific.name",2_plantminer!$A$1:$Z$1,0))&amp;"","")="NA","",IFERROR(INDEX(2_plantminer!$A$2:$Z$2000,MATCH($B178,INDEX(2_plantminer!$A$2:$Z$2000,0,MATCH("original.search",2_plantminer!$A$1:$Z$1,0)),0),MATCH("scientific.name",2_plantminer!$A$1:$Z$1,0))&amp;"","")))</f>
        <v/>
      </c>
      <c r="E178" s="6" t="str">
        <f aca="false">IF($B178="","",IF(IFERROR(INDEX(2_plantminer!$A$2:$Z$2000,MATCH($B178,INDEX(2_plantminer!$A$2:$Z$2000,0,MATCH("original.search",2_plantminer!$A$1:$Z$1,0)),0),MATCH("family",2_plantminer!$A$1:$Z$1,0))&amp;"","")="NA","",IFERROR(INDEX(2_plantminer!$A$2:$Z$2000,MATCH($B178,INDEX(2_plantminer!$A$2:$Z$2000,0,MATCH("original.search",2_plantminer!$A$1:$Z$1,0)),0),MATCH("family",2_plantminer!$A$1:$Z$1,0))&amp;"","")))</f>
        <v/>
      </c>
      <c r="F178" s="6" t="str">
        <f aca="false">IF($B178="","",IF(IFERROR(INDEX(2_plantminer!$A$2:$Z$2000,MATCH($B178,INDEX(2_plantminer!$A$2:$Z$2000,0,MATCH("original.search",2_plantminer!$A$1:$Z$1,0)),0),MATCH("notes",2_plantminer!$A$1:$Z$1,0))&amp;"","")="NA","",IFERROR(INDEX(2_plantminer!$A$2:$Z$2000,MATCH($B178,INDEX(2_plantminer!$A$2:$Z$2000,0,MATCH("original.search",2_plantminer!$A$1:$Z$1,0)),0),MATCH("notes",2_plantminer!$A$1:$Z$1,0))&amp;"","")))</f>
        <v/>
      </c>
      <c r="G178" s="6" t="str">
        <f aca="false">IF($B178="","",IF(IFERROR(INDEX(2_plantminer!$A$2:$Z$2000,MATCH($B178,INDEX(2_plantminer!$A$2:$Z$2000,0,MATCH("original.search",2_plantminer!$A$1:$Z$1,0)),0),MATCH("occurrence",2_plantminer!$A$1:$Z$1,0))&amp;"","")="NA","",IFERROR(INDEX(2_plantminer!$A$2:$Z$2000,MATCH($B178,INDEX(2_plantminer!$A$2:$Z$2000,0,MATCH("original.search",2_plantminer!$A$1:$Z$1,0)),0),MATCH("occurrence",2_plantminer!$A$1:$Z$1,0))&amp;"","")))</f>
        <v/>
      </c>
      <c r="H178" s="6" t="str">
        <f aca="false">IF($B178="","",IF(IFERROR(INDEX(2_plantminer!$A$2:$Z$2000,MATCH($B178,INDEX(2_plantminer!$A$2:$Z$2000,0,MATCH("original.search",2_plantminer!$A$1:$Z$1,0)),0),MATCH("establishment",2_plantminer!$A$1:$Z$1,0))&amp;"","")="NA","",IFERROR(INDEX(2_plantminer!$A$2:$Z$2000,MATCH($B178,INDEX(2_plantminer!$A$2:$Z$2000,0,MATCH("original.search",2_plantminer!$A$1:$Z$1,0)),0),MATCH("establishment",2_plantminer!$A$1:$Z$1,0))&amp;"","")))</f>
        <v/>
      </c>
      <c r="I178" s="6" t="str">
        <f aca="false">IF($B178="","",IF(IFERROR(INDEX(2_plantminer!$A$2:$Z$2000,MATCH($B178,INDEX(2_plantminer!$A$2:$Z$2000,0,MATCH("original.search",2_plantminer!$A$1:$Z$1,0)),0),MATCH("domain",2_plantminer!$A$1:$Z$1,0))&amp;"","")="NA","",IFERROR(INDEX(2_plantminer!$A$2:$Z$2000,MATCH($B178,INDEX(2_plantminer!$A$2:$Z$2000,0,MATCH("original.search",2_plantminer!$A$1:$Z$1,0)),0),MATCH("domain",2_plantminer!$A$1:$Z$1,0))&amp;"","")))</f>
        <v/>
      </c>
      <c r="J178" s="6" t="str">
        <f aca="false">IF(OR($B178="",$G178=""),"",IF(ISNUMBER(SEARCH("BR-AM",$G178)),"sim","não"))</f>
        <v/>
      </c>
      <c r="K178" s="6" t="str">
        <f aca="false">IF($E178="","",IF($E178=$A178,"não","sim"))</f>
        <v/>
      </c>
      <c r="L178" s="6" t="str">
        <f aca="false">IF($B178="","indeterminada",IF(COUNTIF(2_plantminer!$A$1:$Z$1,"original.search")=0,"falta o resultado do Plantminer",IF(ISNUMBER(SEARCH("not found",$F178)),"não encontrado → Flora e Funga",IF(AND($C178="",$F178=""),"sem resultado do Plantminer (confira se colou)",IF(ISNUMBER(SEARCH("check",$F178)),"ambíguo → Flora e Funga",IF(AND(ISNUMBER(SEARCH("misspelled",$F178)),ISNUMBER(SEARCH("synonym",$F178))),"grafia corrigida e sinônimo substituído",IF(ISNUMBER(SEARCH("misspelled",$F178)),"grafia corrigida",IF(ISNUMBER(SEARCH("synonym",$F178)),"sinônimo substituído",IF(AND($C178&lt;&gt;"",$G178="",COUNTIF($C178,"* *")&gt;0),"sem ocorrência no resultado → Flora e Funga",IF($J178="não","fora do AM → conferir identificação","OK"))))))))))</f>
        <v>sem resultado do Plantminer (confira se colou)</v>
      </c>
      <c r="M178" s="9"/>
      <c r="N178" s="9"/>
      <c r="O178" s="9"/>
      <c r="P178" s="9"/>
      <c r="Q178" s="9"/>
      <c r="R178" s="6" t="str">
        <f aca="false">IF($M178="","",IF(COUNTIF($M$3:$M$242,$M178)&gt;1,"sim","não"))</f>
        <v/>
      </c>
    </row>
    <row r="179" customFormat="false" ht="15" hidden="false" customHeight="false" outlineLevel="0" collapsed="false">
      <c r="A179" s="6" t="str">
        <f aca="false">1_lista!A178</f>
        <v>Moraceae</v>
      </c>
      <c r="B179" s="6" t="str">
        <f aca="false">IF(1_lista!G178="","",1_lista!G178)</f>
        <v>Sorocea guilleminiana</v>
      </c>
      <c r="C179" s="6" t="str">
        <f aca="false">IF($B179="","",IF(IFERROR(INDEX(2_plantminer!$A$2:$Z$2000,MATCH($B179,INDEX(2_plantminer!$A$2:$Z$2000,0,MATCH("original.search",2_plantminer!$A$1:$Z$1,0)),0),MATCH("search.str",2_plantminer!$A$1:$Z$1,0))&amp;"","")="NA","",IFERROR(INDEX(2_plantminer!$A$2:$Z$2000,MATCH($B179,INDEX(2_plantminer!$A$2:$Z$2000,0,MATCH("original.search",2_plantminer!$A$1:$Z$1,0)),0),MATCH("search.str",2_plantminer!$A$1:$Z$1,0))&amp;"","")))</f>
        <v/>
      </c>
      <c r="D179" s="6" t="str">
        <f aca="false">IF($B179="","",IF(IFERROR(INDEX(2_plantminer!$A$2:$Z$2000,MATCH($B179,INDEX(2_plantminer!$A$2:$Z$2000,0,MATCH("original.search",2_plantminer!$A$1:$Z$1,0)),0),MATCH("scientific.name",2_plantminer!$A$1:$Z$1,0))&amp;"","")="NA","",IFERROR(INDEX(2_plantminer!$A$2:$Z$2000,MATCH($B179,INDEX(2_plantminer!$A$2:$Z$2000,0,MATCH("original.search",2_plantminer!$A$1:$Z$1,0)),0),MATCH("scientific.name",2_plantminer!$A$1:$Z$1,0))&amp;"","")))</f>
        <v/>
      </c>
      <c r="E179" s="6" t="str">
        <f aca="false">IF($B179="","",IF(IFERROR(INDEX(2_plantminer!$A$2:$Z$2000,MATCH($B179,INDEX(2_plantminer!$A$2:$Z$2000,0,MATCH("original.search",2_plantminer!$A$1:$Z$1,0)),0),MATCH("family",2_plantminer!$A$1:$Z$1,0))&amp;"","")="NA","",IFERROR(INDEX(2_plantminer!$A$2:$Z$2000,MATCH($B179,INDEX(2_plantminer!$A$2:$Z$2000,0,MATCH("original.search",2_plantminer!$A$1:$Z$1,0)),0),MATCH("family",2_plantminer!$A$1:$Z$1,0))&amp;"","")))</f>
        <v/>
      </c>
      <c r="F179" s="6" t="str">
        <f aca="false">IF($B179="","",IF(IFERROR(INDEX(2_plantminer!$A$2:$Z$2000,MATCH($B179,INDEX(2_plantminer!$A$2:$Z$2000,0,MATCH("original.search",2_plantminer!$A$1:$Z$1,0)),0),MATCH("notes",2_plantminer!$A$1:$Z$1,0))&amp;"","")="NA","",IFERROR(INDEX(2_plantminer!$A$2:$Z$2000,MATCH($B179,INDEX(2_plantminer!$A$2:$Z$2000,0,MATCH("original.search",2_plantminer!$A$1:$Z$1,0)),0),MATCH("notes",2_plantminer!$A$1:$Z$1,0))&amp;"","")))</f>
        <v/>
      </c>
      <c r="G179" s="6" t="str">
        <f aca="false">IF($B179="","",IF(IFERROR(INDEX(2_plantminer!$A$2:$Z$2000,MATCH($B179,INDEX(2_plantminer!$A$2:$Z$2000,0,MATCH("original.search",2_plantminer!$A$1:$Z$1,0)),0),MATCH("occurrence",2_plantminer!$A$1:$Z$1,0))&amp;"","")="NA","",IFERROR(INDEX(2_plantminer!$A$2:$Z$2000,MATCH($B179,INDEX(2_plantminer!$A$2:$Z$2000,0,MATCH("original.search",2_plantminer!$A$1:$Z$1,0)),0),MATCH("occurrence",2_plantminer!$A$1:$Z$1,0))&amp;"","")))</f>
        <v/>
      </c>
      <c r="H179" s="6" t="str">
        <f aca="false">IF($B179="","",IF(IFERROR(INDEX(2_plantminer!$A$2:$Z$2000,MATCH($B179,INDEX(2_plantminer!$A$2:$Z$2000,0,MATCH("original.search",2_plantminer!$A$1:$Z$1,0)),0),MATCH("establishment",2_plantminer!$A$1:$Z$1,0))&amp;"","")="NA","",IFERROR(INDEX(2_plantminer!$A$2:$Z$2000,MATCH($B179,INDEX(2_plantminer!$A$2:$Z$2000,0,MATCH("original.search",2_plantminer!$A$1:$Z$1,0)),0),MATCH("establishment",2_plantminer!$A$1:$Z$1,0))&amp;"","")))</f>
        <v/>
      </c>
      <c r="I179" s="6" t="str">
        <f aca="false">IF($B179="","",IF(IFERROR(INDEX(2_plantminer!$A$2:$Z$2000,MATCH($B179,INDEX(2_plantminer!$A$2:$Z$2000,0,MATCH("original.search",2_plantminer!$A$1:$Z$1,0)),0),MATCH("domain",2_plantminer!$A$1:$Z$1,0))&amp;"","")="NA","",IFERROR(INDEX(2_plantminer!$A$2:$Z$2000,MATCH($B179,INDEX(2_plantminer!$A$2:$Z$2000,0,MATCH("original.search",2_plantminer!$A$1:$Z$1,0)),0),MATCH("domain",2_plantminer!$A$1:$Z$1,0))&amp;"","")))</f>
        <v/>
      </c>
      <c r="J179" s="6" t="str">
        <f aca="false">IF(OR($B179="",$G179=""),"",IF(ISNUMBER(SEARCH("BR-AM",$G179)),"sim","não"))</f>
        <v/>
      </c>
      <c r="K179" s="6" t="str">
        <f aca="false">IF($E179="","",IF($E179=$A179,"não","sim"))</f>
        <v/>
      </c>
      <c r="L179" s="6" t="str">
        <f aca="false">IF($B179="","indeterminada",IF(COUNTIF(2_plantminer!$A$1:$Z$1,"original.search")=0,"falta o resultado do Plantminer",IF(ISNUMBER(SEARCH("not found",$F179)),"não encontrado → Flora e Funga",IF(AND($C179="",$F179=""),"sem resultado do Plantminer (confira se colou)",IF(ISNUMBER(SEARCH("check",$F179)),"ambíguo → Flora e Funga",IF(AND(ISNUMBER(SEARCH("misspelled",$F179)),ISNUMBER(SEARCH("synonym",$F179))),"grafia corrigida e sinônimo substituído",IF(ISNUMBER(SEARCH("misspelled",$F179)),"grafia corrigida",IF(ISNUMBER(SEARCH("synonym",$F179)),"sinônimo substituído",IF(AND($C179&lt;&gt;"",$G179="",COUNTIF($C179,"* *")&gt;0),"sem ocorrência no resultado → Flora e Funga",IF($J179="não","fora do AM → conferir identificação","OK"))))))))))</f>
        <v>sem resultado do Plantminer (confira se colou)</v>
      </c>
      <c r="M179" s="9"/>
      <c r="N179" s="9"/>
      <c r="O179" s="9"/>
      <c r="P179" s="9"/>
      <c r="Q179" s="9"/>
      <c r="R179" s="6" t="str">
        <f aca="false">IF($M179="","",IF(COUNTIF($M$3:$M$242,$M179)&gt;1,"sim","não"))</f>
        <v/>
      </c>
    </row>
    <row r="180" customFormat="false" ht="15" hidden="false" customHeight="false" outlineLevel="0" collapsed="false">
      <c r="A180" s="6" t="str">
        <f aca="false">1_lista!A179</f>
        <v>Moraceae</v>
      </c>
      <c r="B180" s="6" t="str">
        <f aca="false">IF(1_lista!G179="","",1_lista!G179)</f>
        <v>Sorocea muriculata</v>
      </c>
      <c r="C180" s="6" t="str">
        <f aca="false">IF($B180="","",IF(IFERROR(INDEX(2_plantminer!$A$2:$Z$2000,MATCH($B180,INDEX(2_plantminer!$A$2:$Z$2000,0,MATCH("original.search",2_plantminer!$A$1:$Z$1,0)),0),MATCH("search.str",2_plantminer!$A$1:$Z$1,0))&amp;"","")="NA","",IFERROR(INDEX(2_plantminer!$A$2:$Z$2000,MATCH($B180,INDEX(2_plantminer!$A$2:$Z$2000,0,MATCH("original.search",2_plantminer!$A$1:$Z$1,0)),0),MATCH("search.str",2_plantminer!$A$1:$Z$1,0))&amp;"","")))</f>
        <v/>
      </c>
      <c r="D180" s="6" t="str">
        <f aca="false">IF($B180="","",IF(IFERROR(INDEX(2_plantminer!$A$2:$Z$2000,MATCH($B180,INDEX(2_plantminer!$A$2:$Z$2000,0,MATCH("original.search",2_plantminer!$A$1:$Z$1,0)),0),MATCH("scientific.name",2_plantminer!$A$1:$Z$1,0))&amp;"","")="NA","",IFERROR(INDEX(2_plantminer!$A$2:$Z$2000,MATCH($B180,INDEX(2_plantminer!$A$2:$Z$2000,0,MATCH("original.search",2_plantminer!$A$1:$Z$1,0)),0),MATCH("scientific.name",2_plantminer!$A$1:$Z$1,0))&amp;"","")))</f>
        <v/>
      </c>
      <c r="E180" s="6" t="str">
        <f aca="false">IF($B180="","",IF(IFERROR(INDEX(2_plantminer!$A$2:$Z$2000,MATCH($B180,INDEX(2_plantminer!$A$2:$Z$2000,0,MATCH("original.search",2_plantminer!$A$1:$Z$1,0)),0),MATCH("family",2_plantminer!$A$1:$Z$1,0))&amp;"","")="NA","",IFERROR(INDEX(2_plantminer!$A$2:$Z$2000,MATCH($B180,INDEX(2_plantminer!$A$2:$Z$2000,0,MATCH("original.search",2_plantminer!$A$1:$Z$1,0)),0),MATCH("family",2_plantminer!$A$1:$Z$1,0))&amp;"","")))</f>
        <v/>
      </c>
      <c r="F180" s="6" t="str">
        <f aca="false">IF($B180="","",IF(IFERROR(INDEX(2_plantminer!$A$2:$Z$2000,MATCH($B180,INDEX(2_plantminer!$A$2:$Z$2000,0,MATCH("original.search",2_plantminer!$A$1:$Z$1,0)),0),MATCH("notes",2_plantminer!$A$1:$Z$1,0))&amp;"","")="NA","",IFERROR(INDEX(2_plantminer!$A$2:$Z$2000,MATCH($B180,INDEX(2_plantminer!$A$2:$Z$2000,0,MATCH("original.search",2_plantminer!$A$1:$Z$1,0)),0),MATCH("notes",2_plantminer!$A$1:$Z$1,0))&amp;"","")))</f>
        <v/>
      </c>
      <c r="G180" s="6" t="str">
        <f aca="false">IF($B180="","",IF(IFERROR(INDEX(2_plantminer!$A$2:$Z$2000,MATCH($B180,INDEX(2_plantminer!$A$2:$Z$2000,0,MATCH("original.search",2_plantminer!$A$1:$Z$1,0)),0),MATCH("occurrence",2_plantminer!$A$1:$Z$1,0))&amp;"","")="NA","",IFERROR(INDEX(2_plantminer!$A$2:$Z$2000,MATCH($B180,INDEX(2_plantminer!$A$2:$Z$2000,0,MATCH("original.search",2_plantminer!$A$1:$Z$1,0)),0),MATCH("occurrence",2_plantminer!$A$1:$Z$1,0))&amp;"","")))</f>
        <v/>
      </c>
      <c r="H180" s="6" t="str">
        <f aca="false">IF($B180="","",IF(IFERROR(INDEX(2_plantminer!$A$2:$Z$2000,MATCH($B180,INDEX(2_plantminer!$A$2:$Z$2000,0,MATCH("original.search",2_plantminer!$A$1:$Z$1,0)),0),MATCH("establishment",2_plantminer!$A$1:$Z$1,0))&amp;"","")="NA","",IFERROR(INDEX(2_plantminer!$A$2:$Z$2000,MATCH($B180,INDEX(2_plantminer!$A$2:$Z$2000,0,MATCH("original.search",2_plantminer!$A$1:$Z$1,0)),0),MATCH("establishment",2_plantminer!$A$1:$Z$1,0))&amp;"","")))</f>
        <v/>
      </c>
      <c r="I180" s="6" t="str">
        <f aca="false">IF($B180="","",IF(IFERROR(INDEX(2_plantminer!$A$2:$Z$2000,MATCH($B180,INDEX(2_plantminer!$A$2:$Z$2000,0,MATCH("original.search",2_plantminer!$A$1:$Z$1,0)),0),MATCH("domain",2_plantminer!$A$1:$Z$1,0))&amp;"","")="NA","",IFERROR(INDEX(2_plantminer!$A$2:$Z$2000,MATCH($B180,INDEX(2_plantminer!$A$2:$Z$2000,0,MATCH("original.search",2_plantminer!$A$1:$Z$1,0)),0),MATCH("domain",2_plantminer!$A$1:$Z$1,0))&amp;"","")))</f>
        <v/>
      </c>
      <c r="J180" s="6" t="str">
        <f aca="false">IF(OR($B180="",$G180=""),"",IF(ISNUMBER(SEARCH("BR-AM",$G180)),"sim","não"))</f>
        <v/>
      </c>
      <c r="K180" s="6" t="str">
        <f aca="false">IF($E180="","",IF($E180=$A180,"não","sim"))</f>
        <v/>
      </c>
      <c r="L180" s="6" t="str">
        <f aca="false">IF($B180="","indeterminada",IF(COUNTIF(2_plantminer!$A$1:$Z$1,"original.search")=0,"falta o resultado do Plantminer",IF(ISNUMBER(SEARCH("not found",$F180)),"não encontrado → Flora e Funga",IF(AND($C180="",$F180=""),"sem resultado do Plantminer (confira se colou)",IF(ISNUMBER(SEARCH("check",$F180)),"ambíguo → Flora e Funga",IF(AND(ISNUMBER(SEARCH("misspelled",$F180)),ISNUMBER(SEARCH("synonym",$F180))),"grafia corrigida e sinônimo substituído",IF(ISNUMBER(SEARCH("misspelled",$F180)),"grafia corrigida",IF(ISNUMBER(SEARCH("synonym",$F180)),"sinônimo substituído",IF(AND($C180&lt;&gt;"",$G180="",COUNTIF($C180,"* *")&gt;0),"sem ocorrência no resultado → Flora e Funga",IF($J180="não","fora do AM → conferir identificação","OK"))))))))))</f>
        <v>sem resultado do Plantminer (confira se colou)</v>
      </c>
      <c r="M180" s="9"/>
      <c r="N180" s="9"/>
      <c r="O180" s="9"/>
      <c r="P180" s="9"/>
      <c r="Q180" s="9"/>
      <c r="R180" s="6" t="str">
        <f aca="false">IF($M180="","",IF(COUNTIF($M$3:$M$242,$M180)&gt;1,"sim","não"))</f>
        <v/>
      </c>
    </row>
    <row r="181" customFormat="false" ht="15" hidden="false" customHeight="false" outlineLevel="0" collapsed="false">
      <c r="A181" s="6" t="str">
        <f aca="false">1_lista!A180</f>
        <v>Moraceae</v>
      </c>
      <c r="B181" s="6" t="str">
        <f aca="false">IF(1_lista!G180="","",1_lista!G180)</f>
        <v>Trymatococcus amazonicus</v>
      </c>
      <c r="C181" s="6" t="str">
        <f aca="false">IF($B181="","",IF(IFERROR(INDEX(2_plantminer!$A$2:$Z$2000,MATCH($B181,INDEX(2_plantminer!$A$2:$Z$2000,0,MATCH("original.search",2_plantminer!$A$1:$Z$1,0)),0),MATCH("search.str",2_plantminer!$A$1:$Z$1,0))&amp;"","")="NA","",IFERROR(INDEX(2_plantminer!$A$2:$Z$2000,MATCH($B181,INDEX(2_plantminer!$A$2:$Z$2000,0,MATCH("original.search",2_plantminer!$A$1:$Z$1,0)),0),MATCH("search.str",2_plantminer!$A$1:$Z$1,0))&amp;"","")))</f>
        <v/>
      </c>
      <c r="D181" s="6" t="str">
        <f aca="false">IF($B181="","",IF(IFERROR(INDEX(2_plantminer!$A$2:$Z$2000,MATCH($B181,INDEX(2_plantminer!$A$2:$Z$2000,0,MATCH("original.search",2_plantminer!$A$1:$Z$1,0)),0),MATCH("scientific.name",2_plantminer!$A$1:$Z$1,0))&amp;"","")="NA","",IFERROR(INDEX(2_plantminer!$A$2:$Z$2000,MATCH($B181,INDEX(2_plantminer!$A$2:$Z$2000,0,MATCH("original.search",2_plantminer!$A$1:$Z$1,0)),0),MATCH("scientific.name",2_plantminer!$A$1:$Z$1,0))&amp;"","")))</f>
        <v/>
      </c>
      <c r="E181" s="6" t="str">
        <f aca="false">IF($B181="","",IF(IFERROR(INDEX(2_plantminer!$A$2:$Z$2000,MATCH($B181,INDEX(2_plantminer!$A$2:$Z$2000,0,MATCH("original.search",2_plantminer!$A$1:$Z$1,0)),0),MATCH("family",2_plantminer!$A$1:$Z$1,0))&amp;"","")="NA","",IFERROR(INDEX(2_plantminer!$A$2:$Z$2000,MATCH($B181,INDEX(2_plantminer!$A$2:$Z$2000,0,MATCH("original.search",2_plantminer!$A$1:$Z$1,0)),0),MATCH("family",2_plantminer!$A$1:$Z$1,0))&amp;"","")))</f>
        <v/>
      </c>
      <c r="F181" s="6" t="str">
        <f aca="false">IF($B181="","",IF(IFERROR(INDEX(2_plantminer!$A$2:$Z$2000,MATCH($B181,INDEX(2_plantminer!$A$2:$Z$2000,0,MATCH("original.search",2_plantminer!$A$1:$Z$1,0)),0),MATCH("notes",2_plantminer!$A$1:$Z$1,0))&amp;"","")="NA","",IFERROR(INDEX(2_plantminer!$A$2:$Z$2000,MATCH($B181,INDEX(2_plantminer!$A$2:$Z$2000,0,MATCH("original.search",2_plantminer!$A$1:$Z$1,0)),0),MATCH("notes",2_plantminer!$A$1:$Z$1,0))&amp;"","")))</f>
        <v/>
      </c>
      <c r="G181" s="6" t="str">
        <f aca="false">IF($B181="","",IF(IFERROR(INDEX(2_plantminer!$A$2:$Z$2000,MATCH($B181,INDEX(2_plantminer!$A$2:$Z$2000,0,MATCH("original.search",2_plantminer!$A$1:$Z$1,0)),0),MATCH("occurrence",2_plantminer!$A$1:$Z$1,0))&amp;"","")="NA","",IFERROR(INDEX(2_plantminer!$A$2:$Z$2000,MATCH($B181,INDEX(2_plantminer!$A$2:$Z$2000,0,MATCH("original.search",2_plantminer!$A$1:$Z$1,0)),0),MATCH("occurrence",2_plantminer!$A$1:$Z$1,0))&amp;"","")))</f>
        <v/>
      </c>
      <c r="H181" s="6" t="str">
        <f aca="false">IF($B181="","",IF(IFERROR(INDEX(2_plantminer!$A$2:$Z$2000,MATCH($B181,INDEX(2_plantminer!$A$2:$Z$2000,0,MATCH("original.search",2_plantminer!$A$1:$Z$1,0)),0),MATCH("establishment",2_plantminer!$A$1:$Z$1,0))&amp;"","")="NA","",IFERROR(INDEX(2_plantminer!$A$2:$Z$2000,MATCH($B181,INDEX(2_plantminer!$A$2:$Z$2000,0,MATCH("original.search",2_plantminer!$A$1:$Z$1,0)),0),MATCH("establishment",2_plantminer!$A$1:$Z$1,0))&amp;"","")))</f>
        <v/>
      </c>
      <c r="I181" s="6" t="str">
        <f aca="false">IF($B181="","",IF(IFERROR(INDEX(2_plantminer!$A$2:$Z$2000,MATCH($B181,INDEX(2_plantminer!$A$2:$Z$2000,0,MATCH("original.search",2_plantminer!$A$1:$Z$1,0)),0),MATCH("domain",2_plantminer!$A$1:$Z$1,0))&amp;"","")="NA","",IFERROR(INDEX(2_plantminer!$A$2:$Z$2000,MATCH($B181,INDEX(2_plantminer!$A$2:$Z$2000,0,MATCH("original.search",2_plantminer!$A$1:$Z$1,0)),0),MATCH("domain",2_plantminer!$A$1:$Z$1,0))&amp;"","")))</f>
        <v/>
      </c>
      <c r="J181" s="6" t="str">
        <f aca="false">IF(OR($B181="",$G181=""),"",IF(ISNUMBER(SEARCH("BR-AM",$G181)),"sim","não"))</f>
        <v/>
      </c>
      <c r="K181" s="6" t="str">
        <f aca="false">IF($E181="","",IF($E181=$A181,"não","sim"))</f>
        <v/>
      </c>
      <c r="L181" s="6" t="str">
        <f aca="false">IF($B181="","indeterminada",IF(COUNTIF(2_plantminer!$A$1:$Z$1,"original.search")=0,"falta o resultado do Plantminer",IF(ISNUMBER(SEARCH("not found",$F181)),"não encontrado → Flora e Funga",IF(AND($C181="",$F181=""),"sem resultado do Plantminer (confira se colou)",IF(ISNUMBER(SEARCH("check",$F181)),"ambíguo → Flora e Funga",IF(AND(ISNUMBER(SEARCH("misspelled",$F181)),ISNUMBER(SEARCH("synonym",$F181))),"grafia corrigida e sinônimo substituído",IF(ISNUMBER(SEARCH("misspelled",$F181)),"grafia corrigida",IF(ISNUMBER(SEARCH("synonym",$F181)),"sinônimo substituído",IF(AND($C181&lt;&gt;"",$G181="",COUNTIF($C181,"* *")&gt;0),"sem ocorrência no resultado → Flora e Funga",IF($J181="não","fora do AM → conferir identificação","OK"))))))))))</f>
        <v>sem resultado do Plantminer (confira se colou)</v>
      </c>
      <c r="M181" s="9"/>
      <c r="N181" s="9"/>
      <c r="O181" s="9"/>
      <c r="P181" s="9"/>
      <c r="Q181" s="9"/>
      <c r="R181" s="6" t="str">
        <f aca="false">IF($M181="","",IF(COUNTIF($M$3:$M$242,$M181)&gt;1,"sim","não"))</f>
        <v/>
      </c>
    </row>
    <row r="182" customFormat="false" ht="15" hidden="false" customHeight="false" outlineLevel="0" collapsed="false">
      <c r="A182" s="6" t="str">
        <f aca="false">1_lista!A181</f>
        <v>Myristicaceae</v>
      </c>
      <c r="B182" s="6" t="str">
        <f aca="false">IF(1_lista!G181="","",1_lista!G181)</f>
        <v>Iryanthera laevis</v>
      </c>
      <c r="C182" s="6" t="str">
        <f aca="false">IF($B182="","",IF(IFERROR(INDEX(2_plantminer!$A$2:$Z$2000,MATCH($B182,INDEX(2_plantminer!$A$2:$Z$2000,0,MATCH("original.search",2_plantminer!$A$1:$Z$1,0)),0),MATCH("search.str",2_plantminer!$A$1:$Z$1,0))&amp;"","")="NA","",IFERROR(INDEX(2_plantminer!$A$2:$Z$2000,MATCH($B182,INDEX(2_plantminer!$A$2:$Z$2000,0,MATCH("original.search",2_plantminer!$A$1:$Z$1,0)),0),MATCH("search.str",2_plantminer!$A$1:$Z$1,0))&amp;"","")))</f>
        <v/>
      </c>
      <c r="D182" s="6" t="str">
        <f aca="false">IF($B182="","",IF(IFERROR(INDEX(2_plantminer!$A$2:$Z$2000,MATCH($B182,INDEX(2_plantminer!$A$2:$Z$2000,0,MATCH("original.search",2_plantminer!$A$1:$Z$1,0)),0),MATCH("scientific.name",2_plantminer!$A$1:$Z$1,0))&amp;"","")="NA","",IFERROR(INDEX(2_plantminer!$A$2:$Z$2000,MATCH($B182,INDEX(2_plantminer!$A$2:$Z$2000,0,MATCH("original.search",2_plantminer!$A$1:$Z$1,0)),0),MATCH("scientific.name",2_plantminer!$A$1:$Z$1,0))&amp;"","")))</f>
        <v/>
      </c>
      <c r="E182" s="6" t="str">
        <f aca="false">IF($B182="","",IF(IFERROR(INDEX(2_plantminer!$A$2:$Z$2000,MATCH($B182,INDEX(2_plantminer!$A$2:$Z$2000,0,MATCH("original.search",2_plantminer!$A$1:$Z$1,0)),0),MATCH("family",2_plantminer!$A$1:$Z$1,0))&amp;"","")="NA","",IFERROR(INDEX(2_plantminer!$A$2:$Z$2000,MATCH($B182,INDEX(2_plantminer!$A$2:$Z$2000,0,MATCH("original.search",2_plantminer!$A$1:$Z$1,0)),0),MATCH("family",2_plantminer!$A$1:$Z$1,0))&amp;"","")))</f>
        <v/>
      </c>
      <c r="F182" s="6" t="str">
        <f aca="false">IF($B182="","",IF(IFERROR(INDEX(2_plantminer!$A$2:$Z$2000,MATCH($B182,INDEX(2_plantminer!$A$2:$Z$2000,0,MATCH("original.search",2_plantminer!$A$1:$Z$1,0)),0),MATCH("notes",2_plantminer!$A$1:$Z$1,0))&amp;"","")="NA","",IFERROR(INDEX(2_plantminer!$A$2:$Z$2000,MATCH($B182,INDEX(2_plantminer!$A$2:$Z$2000,0,MATCH("original.search",2_plantminer!$A$1:$Z$1,0)),0),MATCH("notes",2_plantminer!$A$1:$Z$1,0))&amp;"","")))</f>
        <v/>
      </c>
      <c r="G182" s="6" t="str">
        <f aca="false">IF($B182="","",IF(IFERROR(INDEX(2_plantminer!$A$2:$Z$2000,MATCH($B182,INDEX(2_plantminer!$A$2:$Z$2000,0,MATCH("original.search",2_plantminer!$A$1:$Z$1,0)),0),MATCH("occurrence",2_plantminer!$A$1:$Z$1,0))&amp;"","")="NA","",IFERROR(INDEX(2_plantminer!$A$2:$Z$2000,MATCH($B182,INDEX(2_plantminer!$A$2:$Z$2000,0,MATCH("original.search",2_plantminer!$A$1:$Z$1,0)),0),MATCH("occurrence",2_plantminer!$A$1:$Z$1,0))&amp;"","")))</f>
        <v/>
      </c>
      <c r="H182" s="6" t="str">
        <f aca="false">IF($B182="","",IF(IFERROR(INDEX(2_plantminer!$A$2:$Z$2000,MATCH($B182,INDEX(2_plantminer!$A$2:$Z$2000,0,MATCH("original.search",2_plantminer!$A$1:$Z$1,0)),0),MATCH("establishment",2_plantminer!$A$1:$Z$1,0))&amp;"","")="NA","",IFERROR(INDEX(2_plantminer!$A$2:$Z$2000,MATCH($B182,INDEX(2_plantminer!$A$2:$Z$2000,0,MATCH("original.search",2_plantminer!$A$1:$Z$1,0)),0),MATCH("establishment",2_plantminer!$A$1:$Z$1,0))&amp;"","")))</f>
        <v/>
      </c>
      <c r="I182" s="6" t="str">
        <f aca="false">IF($B182="","",IF(IFERROR(INDEX(2_plantminer!$A$2:$Z$2000,MATCH($B182,INDEX(2_plantminer!$A$2:$Z$2000,0,MATCH("original.search",2_plantminer!$A$1:$Z$1,0)),0),MATCH("domain",2_plantminer!$A$1:$Z$1,0))&amp;"","")="NA","",IFERROR(INDEX(2_plantminer!$A$2:$Z$2000,MATCH($B182,INDEX(2_plantminer!$A$2:$Z$2000,0,MATCH("original.search",2_plantminer!$A$1:$Z$1,0)),0),MATCH("domain",2_plantminer!$A$1:$Z$1,0))&amp;"","")))</f>
        <v/>
      </c>
      <c r="J182" s="6" t="str">
        <f aca="false">IF(OR($B182="",$G182=""),"",IF(ISNUMBER(SEARCH("BR-AM",$G182)),"sim","não"))</f>
        <v/>
      </c>
      <c r="K182" s="6" t="str">
        <f aca="false">IF($E182="","",IF($E182=$A182,"não","sim"))</f>
        <v/>
      </c>
      <c r="L182" s="6" t="str">
        <f aca="false">IF($B182="","indeterminada",IF(COUNTIF(2_plantminer!$A$1:$Z$1,"original.search")=0,"falta o resultado do Plantminer",IF(ISNUMBER(SEARCH("not found",$F182)),"não encontrado → Flora e Funga",IF(AND($C182="",$F182=""),"sem resultado do Plantminer (confira se colou)",IF(ISNUMBER(SEARCH("check",$F182)),"ambíguo → Flora e Funga",IF(AND(ISNUMBER(SEARCH("misspelled",$F182)),ISNUMBER(SEARCH("synonym",$F182))),"grafia corrigida e sinônimo substituído",IF(ISNUMBER(SEARCH("misspelled",$F182)),"grafia corrigida",IF(ISNUMBER(SEARCH("synonym",$F182)),"sinônimo substituído",IF(AND($C182&lt;&gt;"",$G182="",COUNTIF($C182,"* *")&gt;0),"sem ocorrência no resultado → Flora e Funga",IF($J182="não","fora do AM → conferir identificação","OK"))))))))))</f>
        <v>sem resultado do Plantminer (confira se colou)</v>
      </c>
      <c r="M182" s="9"/>
      <c r="N182" s="9"/>
      <c r="O182" s="9"/>
      <c r="P182" s="9"/>
      <c r="Q182" s="9"/>
      <c r="R182" s="6" t="str">
        <f aca="false">IF($M182="","",IF(COUNTIF($M$3:$M$242,$M182)&gt;1,"sim","não"))</f>
        <v/>
      </c>
    </row>
    <row r="183" customFormat="false" ht="15" hidden="false" customHeight="false" outlineLevel="0" collapsed="false">
      <c r="A183" s="6" t="str">
        <f aca="false">1_lista!A182</f>
        <v>Myristicaceae</v>
      </c>
      <c r="B183" s="6" t="str">
        <f aca="false">IF(1_lista!G182="","",1_lista!G182)</f>
        <v>Osteophloeum platyspermum</v>
      </c>
      <c r="C183" s="6" t="str">
        <f aca="false">IF($B183="","",IF(IFERROR(INDEX(2_plantminer!$A$2:$Z$2000,MATCH($B183,INDEX(2_plantminer!$A$2:$Z$2000,0,MATCH("original.search",2_plantminer!$A$1:$Z$1,0)),0),MATCH("search.str",2_plantminer!$A$1:$Z$1,0))&amp;"","")="NA","",IFERROR(INDEX(2_plantminer!$A$2:$Z$2000,MATCH($B183,INDEX(2_plantminer!$A$2:$Z$2000,0,MATCH("original.search",2_plantminer!$A$1:$Z$1,0)),0),MATCH("search.str",2_plantminer!$A$1:$Z$1,0))&amp;"","")))</f>
        <v/>
      </c>
      <c r="D183" s="6" t="str">
        <f aca="false">IF($B183="","",IF(IFERROR(INDEX(2_plantminer!$A$2:$Z$2000,MATCH($B183,INDEX(2_plantminer!$A$2:$Z$2000,0,MATCH("original.search",2_plantminer!$A$1:$Z$1,0)),0),MATCH("scientific.name",2_plantminer!$A$1:$Z$1,0))&amp;"","")="NA","",IFERROR(INDEX(2_plantminer!$A$2:$Z$2000,MATCH($B183,INDEX(2_plantminer!$A$2:$Z$2000,0,MATCH("original.search",2_plantminer!$A$1:$Z$1,0)),0),MATCH("scientific.name",2_plantminer!$A$1:$Z$1,0))&amp;"","")))</f>
        <v/>
      </c>
      <c r="E183" s="6" t="str">
        <f aca="false">IF($B183="","",IF(IFERROR(INDEX(2_plantminer!$A$2:$Z$2000,MATCH($B183,INDEX(2_plantminer!$A$2:$Z$2000,0,MATCH("original.search",2_plantminer!$A$1:$Z$1,0)),0),MATCH("family",2_plantminer!$A$1:$Z$1,0))&amp;"","")="NA","",IFERROR(INDEX(2_plantminer!$A$2:$Z$2000,MATCH($B183,INDEX(2_plantminer!$A$2:$Z$2000,0,MATCH("original.search",2_plantminer!$A$1:$Z$1,0)),0),MATCH("family",2_plantminer!$A$1:$Z$1,0))&amp;"","")))</f>
        <v/>
      </c>
      <c r="F183" s="6" t="str">
        <f aca="false">IF($B183="","",IF(IFERROR(INDEX(2_plantminer!$A$2:$Z$2000,MATCH($B183,INDEX(2_plantminer!$A$2:$Z$2000,0,MATCH("original.search",2_plantminer!$A$1:$Z$1,0)),0),MATCH("notes",2_plantminer!$A$1:$Z$1,0))&amp;"","")="NA","",IFERROR(INDEX(2_plantminer!$A$2:$Z$2000,MATCH($B183,INDEX(2_plantminer!$A$2:$Z$2000,0,MATCH("original.search",2_plantminer!$A$1:$Z$1,0)),0),MATCH("notes",2_plantminer!$A$1:$Z$1,0))&amp;"","")))</f>
        <v/>
      </c>
      <c r="G183" s="6" t="str">
        <f aca="false">IF($B183="","",IF(IFERROR(INDEX(2_plantminer!$A$2:$Z$2000,MATCH($B183,INDEX(2_plantminer!$A$2:$Z$2000,0,MATCH("original.search",2_plantminer!$A$1:$Z$1,0)),0),MATCH("occurrence",2_plantminer!$A$1:$Z$1,0))&amp;"","")="NA","",IFERROR(INDEX(2_plantminer!$A$2:$Z$2000,MATCH($B183,INDEX(2_plantminer!$A$2:$Z$2000,0,MATCH("original.search",2_plantminer!$A$1:$Z$1,0)),0),MATCH("occurrence",2_plantminer!$A$1:$Z$1,0))&amp;"","")))</f>
        <v/>
      </c>
      <c r="H183" s="6" t="str">
        <f aca="false">IF($B183="","",IF(IFERROR(INDEX(2_plantminer!$A$2:$Z$2000,MATCH($B183,INDEX(2_plantminer!$A$2:$Z$2000,0,MATCH("original.search",2_plantminer!$A$1:$Z$1,0)),0),MATCH("establishment",2_plantminer!$A$1:$Z$1,0))&amp;"","")="NA","",IFERROR(INDEX(2_plantminer!$A$2:$Z$2000,MATCH($B183,INDEX(2_plantminer!$A$2:$Z$2000,0,MATCH("original.search",2_plantminer!$A$1:$Z$1,0)),0),MATCH("establishment",2_plantminer!$A$1:$Z$1,0))&amp;"","")))</f>
        <v/>
      </c>
      <c r="I183" s="6" t="str">
        <f aca="false">IF($B183="","",IF(IFERROR(INDEX(2_plantminer!$A$2:$Z$2000,MATCH($B183,INDEX(2_plantminer!$A$2:$Z$2000,0,MATCH("original.search",2_plantminer!$A$1:$Z$1,0)),0),MATCH("domain",2_plantminer!$A$1:$Z$1,0))&amp;"","")="NA","",IFERROR(INDEX(2_plantminer!$A$2:$Z$2000,MATCH($B183,INDEX(2_plantminer!$A$2:$Z$2000,0,MATCH("original.search",2_plantminer!$A$1:$Z$1,0)),0),MATCH("domain",2_plantminer!$A$1:$Z$1,0))&amp;"","")))</f>
        <v/>
      </c>
      <c r="J183" s="6" t="str">
        <f aca="false">IF(OR($B183="",$G183=""),"",IF(ISNUMBER(SEARCH("BR-AM",$G183)),"sim","não"))</f>
        <v/>
      </c>
      <c r="K183" s="6" t="str">
        <f aca="false">IF($E183="","",IF($E183=$A183,"não","sim"))</f>
        <v/>
      </c>
      <c r="L183" s="6" t="str">
        <f aca="false">IF($B183="","indeterminada",IF(COUNTIF(2_plantminer!$A$1:$Z$1,"original.search")=0,"falta o resultado do Plantminer",IF(ISNUMBER(SEARCH("not found",$F183)),"não encontrado → Flora e Funga",IF(AND($C183="",$F183=""),"sem resultado do Plantminer (confira se colou)",IF(ISNUMBER(SEARCH("check",$F183)),"ambíguo → Flora e Funga",IF(AND(ISNUMBER(SEARCH("misspelled",$F183)),ISNUMBER(SEARCH("synonym",$F183))),"grafia corrigida e sinônimo substituído",IF(ISNUMBER(SEARCH("misspelled",$F183)),"grafia corrigida",IF(ISNUMBER(SEARCH("synonym",$F183)),"sinônimo substituído",IF(AND($C183&lt;&gt;"",$G183="",COUNTIF($C183,"* *")&gt;0),"sem ocorrência no resultado → Flora e Funga",IF($J183="não","fora do AM → conferir identificação","OK"))))))))))</f>
        <v>sem resultado do Plantminer (confira se colou)</v>
      </c>
      <c r="M183" s="9"/>
      <c r="N183" s="9"/>
      <c r="O183" s="9"/>
      <c r="P183" s="9"/>
      <c r="Q183" s="9"/>
      <c r="R183" s="6" t="str">
        <f aca="false">IF($M183="","",IF(COUNTIF($M$3:$M$242,$M183)&gt;1,"sim","não"))</f>
        <v/>
      </c>
    </row>
    <row r="184" customFormat="false" ht="15" hidden="false" customHeight="false" outlineLevel="0" collapsed="false">
      <c r="A184" s="6" t="str">
        <f aca="false">1_lista!A183</f>
        <v>Myristicaceae</v>
      </c>
      <c r="B184" s="6" t="str">
        <f aca="false">IF(1_lista!G183="","",1_lista!G183)</f>
        <v>Virola elongata</v>
      </c>
      <c r="C184" s="6" t="str">
        <f aca="false">IF($B184="","",IF(IFERROR(INDEX(2_plantminer!$A$2:$Z$2000,MATCH($B184,INDEX(2_plantminer!$A$2:$Z$2000,0,MATCH("original.search",2_plantminer!$A$1:$Z$1,0)),0),MATCH("search.str",2_plantminer!$A$1:$Z$1,0))&amp;"","")="NA","",IFERROR(INDEX(2_plantminer!$A$2:$Z$2000,MATCH($B184,INDEX(2_plantminer!$A$2:$Z$2000,0,MATCH("original.search",2_plantminer!$A$1:$Z$1,0)),0),MATCH("search.str",2_plantminer!$A$1:$Z$1,0))&amp;"","")))</f>
        <v/>
      </c>
      <c r="D184" s="6" t="str">
        <f aca="false">IF($B184="","",IF(IFERROR(INDEX(2_plantminer!$A$2:$Z$2000,MATCH($B184,INDEX(2_plantminer!$A$2:$Z$2000,0,MATCH("original.search",2_plantminer!$A$1:$Z$1,0)),0),MATCH("scientific.name",2_plantminer!$A$1:$Z$1,0))&amp;"","")="NA","",IFERROR(INDEX(2_plantminer!$A$2:$Z$2000,MATCH($B184,INDEX(2_plantminer!$A$2:$Z$2000,0,MATCH("original.search",2_plantminer!$A$1:$Z$1,0)),0),MATCH("scientific.name",2_plantminer!$A$1:$Z$1,0))&amp;"","")))</f>
        <v/>
      </c>
      <c r="E184" s="6" t="str">
        <f aca="false">IF($B184="","",IF(IFERROR(INDEX(2_plantminer!$A$2:$Z$2000,MATCH($B184,INDEX(2_plantminer!$A$2:$Z$2000,0,MATCH("original.search",2_plantminer!$A$1:$Z$1,0)),0),MATCH("family",2_plantminer!$A$1:$Z$1,0))&amp;"","")="NA","",IFERROR(INDEX(2_plantminer!$A$2:$Z$2000,MATCH($B184,INDEX(2_plantminer!$A$2:$Z$2000,0,MATCH("original.search",2_plantminer!$A$1:$Z$1,0)),0),MATCH("family",2_plantminer!$A$1:$Z$1,0))&amp;"","")))</f>
        <v/>
      </c>
      <c r="F184" s="6" t="str">
        <f aca="false">IF($B184="","",IF(IFERROR(INDEX(2_plantminer!$A$2:$Z$2000,MATCH($B184,INDEX(2_plantminer!$A$2:$Z$2000,0,MATCH("original.search",2_plantminer!$A$1:$Z$1,0)),0),MATCH("notes",2_plantminer!$A$1:$Z$1,0))&amp;"","")="NA","",IFERROR(INDEX(2_plantminer!$A$2:$Z$2000,MATCH($B184,INDEX(2_plantminer!$A$2:$Z$2000,0,MATCH("original.search",2_plantminer!$A$1:$Z$1,0)),0),MATCH("notes",2_plantminer!$A$1:$Z$1,0))&amp;"","")))</f>
        <v/>
      </c>
      <c r="G184" s="6" t="str">
        <f aca="false">IF($B184="","",IF(IFERROR(INDEX(2_plantminer!$A$2:$Z$2000,MATCH($B184,INDEX(2_plantminer!$A$2:$Z$2000,0,MATCH("original.search",2_plantminer!$A$1:$Z$1,0)),0),MATCH("occurrence",2_plantminer!$A$1:$Z$1,0))&amp;"","")="NA","",IFERROR(INDEX(2_plantminer!$A$2:$Z$2000,MATCH($B184,INDEX(2_plantminer!$A$2:$Z$2000,0,MATCH("original.search",2_plantminer!$A$1:$Z$1,0)),0),MATCH("occurrence",2_plantminer!$A$1:$Z$1,0))&amp;"","")))</f>
        <v/>
      </c>
      <c r="H184" s="6" t="str">
        <f aca="false">IF($B184="","",IF(IFERROR(INDEX(2_plantminer!$A$2:$Z$2000,MATCH($B184,INDEX(2_plantminer!$A$2:$Z$2000,0,MATCH("original.search",2_plantminer!$A$1:$Z$1,0)),0),MATCH("establishment",2_plantminer!$A$1:$Z$1,0))&amp;"","")="NA","",IFERROR(INDEX(2_plantminer!$A$2:$Z$2000,MATCH($B184,INDEX(2_plantminer!$A$2:$Z$2000,0,MATCH("original.search",2_plantminer!$A$1:$Z$1,0)),0),MATCH("establishment",2_plantminer!$A$1:$Z$1,0))&amp;"","")))</f>
        <v/>
      </c>
      <c r="I184" s="6" t="str">
        <f aca="false">IF($B184="","",IF(IFERROR(INDEX(2_plantminer!$A$2:$Z$2000,MATCH($B184,INDEX(2_plantminer!$A$2:$Z$2000,0,MATCH("original.search",2_plantminer!$A$1:$Z$1,0)),0),MATCH("domain",2_plantminer!$A$1:$Z$1,0))&amp;"","")="NA","",IFERROR(INDEX(2_plantminer!$A$2:$Z$2000,MATCH($B184,INDEX(2_plantminer!$A$2:$Z$2000,0,MATCH("original.search",2_plantminer!$A$1:$Z$1,0)),0),MATCH("domain",2_plantminer!$A$1:$Z$1,0))&amp;"","")))</f>
        <v/>
      </c>
      <c r="J184" s="6" t="str">
        <f aca="false">IF(OR($B184="",$G184=""),"",IF(ISNUMBER(SEARCH("BR-AM",$G184)),"sim","não"))</f>
        <v/>
      </c>
      <c r="K184" s="6" t="str">
        <f aca="false">IF($E184="","",IF($E184=$A184,"não","sim"))</f>
        <v/>
      </c>
      <c r="L184" s="6" t="str">
        <f aca="false">IF($B184="","indeterminada",IF(COUNTIF(2_plantminer!$A$1:$Z$1,"original.search")=0,"falta o resultado do Plantminer",IF(ISNUMBER(SEARCH("not found",$F184)),"não encontrado → Flora e Funga",IF(AND($C184="",$F184=""),"sem resultado do Plantminer (confira se colou)",IF(ISNUMBER(SEARCH("check",$F184)),"ambíguo → Flora e Funga",IF(AND(ISNUMBER(SEARCH("misspelled",$F184)),ISNUMBER(SEARCH("synonym",$F184))),"grafia corrigida e sinônimo substituído",IF(ISNUMBER(SEARCH("misspelled",$F184)),"grafia corrigida",IF(ISNUMBER(SEARCH("synonym",$F184)),"sinônimo substituído",IF(AND($C184&lt;&gt;"",$G184="",COUNTIF($C184,"* *")&gt;0),"sem ocorrência no resultado → Flora e Funga",IF($J184="não","fora do AM → conferir identificação","OK"))))))))))</f>
        <v>sem resultado do Plantminer (confira se colou)</v>
      </c>
      <c r="M184" s="9"/>
      <c r="N184" s="9"/>
      <c r="O184" s="9"/>
      <c r="P184" s="9"/>
      <c r="Q184" s="9"/>
      <c r="R184" s="6" t="str">
        <f aca="false">IF($M184="","",IF(COUNTIF($M$3:$M$242,$M184)&gt;1,"sim","não"))</f>
        <v/>
      </c>
    </row>
    <row r="185" customFormat="false" ht="15" hidden="false" customHeight="false" outlineLevel="0" collapsed="false">
      <c r="A185" s="6" t="str">
        <f aca="false">1_lista!A184</f>
        <v>Myristicaceae</v>
      </c>
      <c r="B185" s="6" t="str">
        <f aca="false">IF(1_lista!G184="","",1_lista!G184)</f>
        <v>Virola multinervia</v>
      </c>
      <c r="C185" s="6" t="str">
        <f aca="false">IF($B185="","",IF(IFERROR(INDEX(2_plantminer!$A$2:$Z$2000,MATCH($B185,INDEX(2_plantminer!$A$2:$Z$2000,0,MATCH("original.search",2_plantminer!$A$1:$Z$1,0)),0),MATCH("search.str",2_plantminer!$A$1:$Z$1,0))&amp;"","")="NA","",IFERROR(INDEX(2_plantminer!$A$2:$Z$2000,MATCH($B185,INDEX(2_plantminer!$A$2:$Z$2000,0,MATCH("original.search",2_plantminer!$A$1:$Z$1,0)),0),MATCH("search.str",2_plantminer!$A$1:$Z$1,0))&amp;"","")))</f>
        <v/>
      </c>
      <c r="D185" s="6" t="str">
        <f aca="false">IF($B185="","",IF(IFERROR(INDEX(2_plantminer!$A$2:$Z$2000,MATCH($B185,INDEX(2_plantminer!$A$2:$Z$2000,0,MATCH("original.search",2_plantminer!$A$1:$Z$1,0)),0),MATCH("scientific.name",2_plantminer!$A$1:$Z$1,0))&amp;"","")="NA","",IFERROR(INDEX(2_plantminer!$A$2:$Z$2000,MATCH($B185,INDEX(2_plantminer!$A$2:$Z$2000,0,MATCH("original.search",2_plantminer!$A$1:$Z$1,0)),0),MATCH("scientific.name",2_plantminer!$A$1:$Z$1,0))&amp;"","")))</f>
        <v/>
      </c>
      <c r="E185" s="6" t="str">
        <f aca="false">IF($B185="","",IF(IFERROR(INDEX(2_plantminer!$A$2:$Z$2000,MATCH($B185,INDEX(2_plantminer!$A$2:$Z$2000,0,MATCH("original.search",2_plantminer!$A$1:$Z$1,0)),0),MATCH("family",2_plantminer!$A$1:$Z$1,0))&amp;"","")="NA","",IFERROR(INDEX(2_plantminer!$A$2:$Z$2000,MATCH($B185,INDEX(2_plantminer!$A$2:$Z$2000,0,MATCH("original.search",2_plantminer!$A$1:$Z$1,0)),0),MATCH("family",2_plantminer!$A$1:$Z$1,0))&amp;"","")))</f>
        <v/>
      </c>
      <c r="F185" s="6" t="str">
        <f aca="false">IF($B185="","",IF(IFERROR(INDEX(2_plantminer!$A$2:$Z$2000,MATCH($B185,INDEX(2_plantminer!$A$2:$Z$2000,0,MATCH("original.search",2_plantminer!$A$1:$Z$1,0)),0),MATCH("notes",2_plantminer!$A$1:$Z$1,0))&amp;"","")="NA","",IFERROR(INDEX(2_plantminer!$A$2:$Z$2000,MATCH($B185,INDEX(2_plantminer!$A$2:$Z$2000,0,MATCH("original.search",2_plantminer!$A$1:$Z$1,0)),0),MATCH("notes",2_plantminer!$A$1:$Z$1,0))&amp;"","")))</f>
        <v/>
      </c>
      <c r="G185" s="6" t="str">
        <f aca="false">IF($B185="","",IF(IFERROR(INDEX(2_plantminer!$A$2:$Z$2000,MATCH($B185,INDEX(2_plantminer!$A$2:$Z$2000,0,MATCH("original.search",2_plantminer!$A$1:$Z$1,0)),0),MATCH("occurrence",2_plantminer!$A$1:$Z$1,0))&amp;"","")="NA","",IFERROR(INDEX(2_plantminer!$A$2:$Z$2000,MATCH($B185,INDEX(2_plantminer!$A$2:$Z$2000,0,MATCH("original.search",2_plantminer!$A$1:$Z$1,0)),0),MATCH("occurrence",2_plantminer!$A$1:$Z$1,0))&amp;"","")))</f>
        <v/>
      </c>
      <c r="H185" s="6" t="str">
        <f aca="false">IF($B185="","",IF(IFERROR(INDEX(2_plantminer!$A$2:$Z$2000,MATCH($B185,INDEX(2_plantminer!$A$2:$Z$2000,0,MATCH("original.search",2_plantminer!$A$1:$Z$1,0)),0),MATCH("establishment",2_plantminer!$A$1:$Z$1,0))&amp;"","")="NA","",IFERROR(INDEX(2_plantminer!$A$2:$Z$2000,MATCH($B185,INDEX(2_plantminer!$A$2:$Z$2000,0,MATCH("original.search",2_plantminer!$A$1:$Z$1,0)),0),MATCH("establishment",2_plantminer!$A$1:$Z$1,0))&amp;"","")))</f>
        <v/>
      </c>
      <c r="I185" s="6" t="str">
        <f aca="false">IF($B185="","",IF(IFERROR(INDEX(2_plantminer!$A$2:$Z$2000,MATCH($B185,INDEX(2_plantminer!$A$2:$Z$2000,0,MATCH("original.search",2_plantminer!$A$1:$Z$1,0)),0),MATCH("domain",2_plantminer!$A$1:$Z$1,0))&amp;"","")="NA","",IFERROR(INDEX(2_plantminer!$A$2:$Z$2000,MATCH($B185,INDEX(2_plantminer!$A$2:$Z$2000,0,MATCH("original.search",2_plantminer!$A$1:$Z$1,0)),0),MATCH("domain",2_plantminer!$A$1:$Z$1,0))&amp;"","")))</f>
        <v/>
      </c>
      <c r="J185" s="6" t="str">
        <f aca="false">IF(OR($B185="",$G185=""),"",IF(ISNUMBER(SEARCH("BR-AM",$G185)),"sim","não"))</f>
        <v/>
      </c>
      <c r="K185" s="6" t="str">
        <f aca="false">IF($E185="","",IF($E185=$A185,"não","sim"))</f>
        <v/>
      </c>
      <c r="L185" s="6" t="str">
        <f aca="false">IF($B185="","indeterminada",IF(COUNTIF(2_plantminer!$A$1:$Z$1,"original.search")=0,"falta o resultado do Plantminer",IF(ISNUMBER(SEARCH("not found",$F185)),"não encontrado → Flora e Funga",IF(AND($C185="",$F185=""),"sem resultado do Plantminer (confira se colou)",IF(ISNUMBER(SEARCH("check",$F185)),"ambíguo → Flora e Funga",IF(AND(ISNUMBER(SEARCH("misspelled",$F185)),ISNUMBER(SEARCH("synonym",$F185))),"grafia corrigida e sinônimo substituído",IF(ISNUMBER(SEARCH("misspelled",$F185)),"grafia corrigida",IF(ISNUMBER(SEARCH("synonym",$F185)),"sinônimo substituído",IF(AND($C185&lt;&gt;"",$G185="",COUNTIF($C185,"* *")&gt;0),"sem ocorrência no resultado → Flora e Funga",IF($J185="não","fora do AM → conferir identificação","OK"))))))))))</f>
        <v>sem resultado do Plantminer (confira se colou)</v>
      </c>
      <c r="M185" s="9"/>
      <c r="N185" s="9"/>
      <c r="O185" s="9"/>
      <c r="P185" s="9"/>
      <c r="Q185" s="9"/>
      <c r="R185" s="6" t="str">
        <f aca="false">IF($M185="","",IF(COUNTIF($M$3:$M$242,$M185)&gt;1,"sim","não"))</f>
        <v/>
      </c>
    </row>
    <row r="186" customFormat="false" ht="15" hidden="false" customHeight="false" outlineLevel="0" collapsed="false">
      <c r="A186" s="6" t="str">
        <f aca="false">1_lista!A185</f>
        <v>Myrtaceae</v>
      </c>
      <c r="B186" s="6" t="str">
        <f aca="false">IF(1_lista!G185="","",1_lista!G185)</f>
        <v>Eugenia cuspidifolia</v>
      </c>
      <c r="C186" s="6" t="str">
        <f aca="false">IF($B186="","",IF(IFERROR(INDEX(2_plantminer!$A$2:$Z$2000,MATCH($B186,INDEX(2_plantminer!$A$2:$Z$2000,0,MATCH("original.search",2_plantminer!$A$1:$Z$1,0)),0),MATCH("search.str",2_plantminer!$A$1:$Z$1,0))&amp;"","")="NA","",IFERROR(INDEX(2_plantminer!$A$2:$Z$2000,MATCH($B186,INDEX(2_plantminer!$A$2:$Z$2000,0,MATCH("original.search",2_plantminer!$A$1:$Z$1,0)),0),MATCH("search.str",2_plantminer!$A$1:$Z$1,0))&amp;"","")))</f>
        <v/>
      </c>
      <c r="D186" s="6" t="str">
        <f aca="false">IF($B186="","",IF(IFERROR(INDEX(2_plantminer!$A$2:$Z$2000,MATCH($B186,INDEX(2_plantminer!$A$2:$Z$2000,0,MATCH("original.search",2_plantminer!$A$1:$Z$1,0)),0),MATCH("scientific.name",2_plantminer!$A$1:$Z$1,0))&amp;"","")="NA","",IFERROR(INDEX(2_plantminer!$A$2:$Z$2000,MATCH($B186,INDEX(2_plantminer!$A$2:$Z$2000,0,MATCH("original.search",2_plantminer!$A$1:$Z$1,0)),0),MATCH("scientific.name",2_plantminer!$A$1:$Z$1,0))&amp;"","")))</f>
        <v/>
      </c>
      <c r="E186" s="6" t="str">
        <f aca="false">IF($B186="","",IF(IFERROR(INDEX(2_plantminer!$A$2:$Z$2000,MATCH($B186,INDEX(2_plantminer!$A$2:$Z$2000,0,MATCH("original.search",2_plantminer!$A$1:$Z$1,0)),0),MATCH("family",2_plantminer!$A$1:$Z$1,0))&amp;"","")="NA","",IFERROR(INDEX(2_plantminer!$A$2:$Z$2000,MATCH($B186,INDEX(2_plantminer!$A$2:$Z$2000,0,MATCH("original.search",2_plantminer!$A$1:$Z$1,0)),0),MATCH("family",2_plantminer!$A$1:$Z$1,0))&amp;"","")))</f>
        <v/>
      </c>
      <c r="F186" s="6" t="str">
        <f aca="false">IF($B186="","",IF(IFERROR(INDEX(2_plantminer!$A$2:$Z$2000,MATCH($B186,INDEX(2_plantminer!$A$2:$Z$2000,0,MATCH("original.search",2_plantminer!$A$1:$Z$1,0)),0),MATCH("notes",2_plantminer!$A$1:$Z$1,0))&amp;"","")="NA","",IFERROR(INDEX(2_plantminer!$A$2:$Z$2000,MATCH($B186,INDEX(2_plantminer!$A$2:$Z$2000,0,MATCH("original.search",2_plantminer!$A$1:$Z$1,0)),0),MATCH("notes",2_plantminer!$A$1:$Z$1,0))&amp;"","")))</f>
        <v/>
      </c>
      <c r="G186" s="6" t="str">
        <f aca="false">IF($B186="","",IF(IFERROR(INDEX(2_plantminer!$A$2:$Z$2000,MATCH($B186,INDEX(2_plantminer!$A$2:$Z$2000,0,MATCH("original.search",2_plantminer!$A$1:$Z$1,0)),0),MATCH("occurrence",2_plantminer!$A$1:$Z$1,0))&amp;"","")="NA","",IFERROR(INDEX(2_plantminer!$A$2:$Z$2000,MATCH($B186,INDEX(2_plantminer!$A$2:$Z$2000,0,MATCH("original.search",2_plantminer!$A$1:$Z$1,0)),0),MATCH("occurrence",2_plantminer!$A$1:$Z$1,0))&amp;"","")))</f>
        <v/>
      </c>
      <c r="H186" s="6" t="str">
        <f aca="false">IF($B186="","",IF(IFERROR(INDEX(2_plantminer!$A$2:$Z$2000,MATCH($B186,INDEX(2_plantminer!$A$2:$Z$2000,0,MATCH("original.search",2_plantminer!$A$1:$Z$1,0)),0),MATCH("establishment",2_plantminer!$A$1:$Z$1,0))&amp;"","")="NA","",IFERROR(INDEX(2_plantminer!$A$2:$Z$2000,MATCH($B186,INDEX(2_plantminer!$A$2:$Z$2000,0,MATCH("original.search",2_plantminer!$A$1:$Z$1,0)),0),MATCH("establishment",2_plantminer!$A$1:$Z$1,0))&amp;"","")))</f>
        <v/>
      </c>
      <c r="I186" s="6" t="str">
        <f aca="false">IF($B186="","",IF(IFERROR(INDEX(2_plantminer!$A$2:$Z$2000,MATCH($B186,INDEX(2_plantminer!$A$2:$Z$2000,0,MATCH("original.search",2_plantminer!$A$1:$Z$1,0)),0),MATCH("domain",2_plantminer!$A$1:$Z$1,0))&amp;"","")="NA","",IFERROR(INDEX(2_plantminer!$A$2:$Z$2000,MATCH($B186,INDEX(2_plantminer!$A$2:$Z$2000,0,MATCH("original.search",2_plantminer!$A$1:$Z$1,0)),0),MATCH("domain",2_plantminer!$A$1:$Z$1,0))&amp;"","")))</f>
        <v/>
      </c>
      <c r="J186" s="6" t="str">
        <f aca="false">IF(OR($B186="",$G186=""),"",IF(ISNUMBER(SEARCH("BR-AM",$G186)),"sim","não"))</f>
        <v/>
      </c>
      <c r="K186" s="6" t="str">
        <f aca="false">IF($E186="","",IF($E186=$A186,"não","sim"))</f>
        <v/>
      </c>
      <c r="L186" s="6" t="str">
        <f aca="false">IF($B186="","indeterminada",IF(COUNTIF(2_plantminer!$A$1:$Z$1,"original.search")=0,"falta o resultado do Plantminer",IF(ISNUMBER(SEARCH("not found",$F186)),"não encontrado → Flora e Funga",IF(AND($C186="",$F186=""),"sem resultado do Plantminer (confira se colou)",IF(ISNUMBER(SEARCH("check",$F186)),"ambíguo → Flora e Funga",IF(AND(ISNUMBER(SEARCH("misspelled",$F186)),ISNUMBER(SEARCH("synonym",$F186))),"grafia corrigida e sinônimo substituído",IF(ISNUMBER(SEARCH("misspelled",$F186)),"grafia corrigida",IF(ISNUMBER(SEARCH("synonym",$F186)),"sinônimo substituído",IF(AND($C186&lt;&gt;"",$G186="",COUNTIF($C186,"* *")&gt;0),"sem ocorrência no resultado → Flora e Funga",IF($J186="não","fora do AM → conferir identificação","OK"))))))))))</f>
        <v>sem resultado do Plantminer (confira se colou)</v>
      </c>
      <c r="M186" s="9"/>
      <c r="N186" s="9"/>
      <c r="O186" s="9"/>
      <c r="P186" s="9"/>
      <c r="Q186" s="9"/>
      <c r="R186" s="6" t="str">
        <f aca="false">IF($M186="","",IF(COUNTIF($M$3:$M$242,$M186)&gt;1,"sim","não"))</f>
        <v/>
      </c>
    </row>
    <row r="187" customFormat="false" ht="15" hidden="false" customHeight="false" outlineLevel="0" collapsed="false">
      <c r="A187" s="6" t="str">
        <f aca="false">1_lista!A186</f>
        <v>Myrtaceae</v>
      </c>
      <c r="B187" s="6" t="str">
        <f aca="false">IF(1_lista!G186="","",1_lista!G186)</f>
        <v>Eugenia longiracemosa</v>
      </c>
      <c r="C187" s="6" t="str">
        <f aca="false">IF($B187="","",IF(IFERROR(INDEX(2_plantminer!$A$2:$Z$2000,MATCH($B187,INDEX(2_plantminer!$A$2:$Z$2000,0,MATCH("original.search",2_plantminer!$A$1:$Z$1,0)),0),MATCH("search.str",2_plantminer!$A$1:$Z$1,0))&amp;"","")="NA","",IFERROR(INDEX(2_plantminer!$A$2:$Z$2000,MATCH($B187,INDEX(2_plantminer!$A$2:$Z$2000,0,MATCH("original.search",2_plantminer!$A$1:$Z$1,0)),0),MATCH("search.str",2_plantminer!$A$1:$Z$1,0))&amp;"","")))</f>
        <v/>
      </c>
      <c r="D187" s="6" t="str">
        <f aca="false">IF($B187="","",IF(IFERROR(INDEX(2_plantminer!$A$2:$Z$2000,MATCH($B187,INDEX(2_plantminer!$A$2:$Z$2000,0,MATCH("original.search",2_plantminer!$A$1:$Z$1,0)),0),MATCH("scientific.name",2_plantminer!$A$1:$Z$1,0))&amp;"","")="NA","",IFERROR(INDEX(2_plantminer!$A$2:$Z$2000,MATCH($B187,INDEX(2_plantminer!$A$2:$Z$2000,0,MATCH("original.search",2_plantminer!$A$1:$Z$1,0)),0),MATCH("scientific.name",2_plantminer!$A$1:$Z$1,0))&amp;"","")))</f>
        <v/>
      </c>
      <c r="E187" s="6" t="str">
        <f aca="false">IF($B187="","",IF(IFERROR(INDEX(2_plantminer!$A$2:$Z$2000,MATCH($B187,INDEX(2_plantminer!$A$2:$Z$2000,0,MATCH("original.search",2_plantminer!$A$1:$Z$1,0)),0),MATCH("family",2_plantminer!$A$1:$Z$1,0))&amp;"","")="NA","",IFERROR(INDEX(2_plantminer!$A$2:$Z$2000,MATCH($B187,INDEX(2_plantminer!$A$2:$Z$2000,0,MATCH("original.search",2_plantminer!$A$1:$Z$1,0)),0),MATCH("family",2_plantminer!$A$1:$Z$1,0))&amp;"","")))</f>
        <v/>
      </c>
      <c r="F187" s="6" t="str">
        <f aca="false">IF($B187="","",IF(IFERROR(INDEX(2_plantminer!$A$2:$Z$2000,MATCH($B187,INDEX(2_plantminer!$A$2:$Z$2000,0,MATCH("original.search",2_plantminer!$A$1:$Z$1,0)),0),MATCH("notes",2_plantminer!$A$1:$Z$1,0))&amp;"","")="NA","",IFERROR(INDEX(2_plantminer!$A$2:$Z$2000,MATCH($B187,INDEX(2_plantminer!$A$2:$Z$2000,0,MATCH("original.search",2_plantminer!$A$1:$Z$1,0)),0),MATCH("notes",2_plantminer!$A$1:$Z$1,0))&amp;"","")))</f>
        <v/>
      </c>
      <c r="G187" s="6" t="str">
        <f aca="false">IF($B187="","",IF(IFERROR(INDEX(2_plantminer!$A$2:$Z$2000,MATCH($B187,INDEX(2_plantminer!$A$2:$Z$2000,0,MATCH("original.search",2_plantminer!$A$1:$Z$1,0)),0),MATCH("occurrence",2_plantminer!$A$1:$Z$1,0))&amp;"","")="NA","",IFERROR(INDEX(2_plantminer!$A$2:$Z$2000,MATCH($B187,INDEX(2_plantminer!$A$2:$Z$2000,0,MATCH("original.search",2_plantminer!$A$1:$Z$1,0)),0),MATCH("occurrence",2_plantminer!$A$1:$Z$1,0))&amp;"","")))</f>
        <v/>
      </c>
      <c r="H187" s="6" t="str">
        <f aca="false">IF($B187="","",IF(IFERROR(INDEX(2_plantminer!$A$2:$Z$2000,MATCH($B187,INDEX(2_plantminer!$A$2:$Z$2000,0,MATCH("original.search",2_plantminer!$A$1:$Z$1,0)),0),MATCH("establishment",2_plantminer!$A$1:$Z$1,0))&amp;"","")="NA","",IFERROR(INDEX(2_plantminer!$A$2:$Z$2000,MATCH($B187,INDEX(2_plantminer!$A$2:$Z$2000,0,MATCH("original.search",2_plantminer!$A$1:$Z$1,0)),0),MATCH("establishment",2_plantminer!$A$1:$Z$1,0))&amp;"","")))</f>
        <v/>
      </c>
      <c r="I187" s="6" t="str">
        <f aca="false">IF($B187="","",IF(IFERROR(INDEX(2_plantminer!$A$2:$Z$2000,MATCH($B187,INDEX(2_plantminer!$A$2:$Z$2000,0,MATCH("original.search",2_plantminer!$A$1:$Z$1,0)),0),MATCH("domain",2_plantminer!$A$1:$Z$1,0))&amp;"","")="NA","",IFERROR(INDEX(2_plantminer!$A$2:$Z$2000,MATCH($B187,INDEX(2_plantminer!$A$2:$Z$2000,0,MATCH("original.search",2_plantminer!$A$1:$Z$1,0)),0),MATCH("domain",2_plantminer!$A$1:$Z$1,0))&amp;"","")))</f>
        <v/>
      </c>
      <c r="J187" s="6" t="str">
        <f aca="false">IF(OR($B187="",$G187=""),"",IF(ISNUMBER(SEARCH("BR-AM",$G187)),"sim","não"))</f>
        <v/>
      </c>
      <c r="K187" s="6" t="str">
        <f aca="false">IF($E187="","",IF($E187=$A187,"não","sim"))</f>
        <v/>
      </c>
      <c r="L187" s="6" t="str">
        <f aca="false">IF($B187="","indeterminada",IF(COUNTIF(2_plantminer!$A$1:$Z$1,"original.search")=0,"falta o resultado do Plantminer",IF(ISNUMBER(SEARCH("not found",$F187)),"não encontrado → Flora e Funga",IF(AND($C187="",$F187=""),"sem resultado do Plantminer (confira se colou)",IF(ISNUMBER(SEARCH("check",$F187)),"ambíguo → Flora e Funga",IF(AND(ISNUMBER(SEARCH("misspelled",$F187)),ISNUMBER(SEARCH("synonym",$F187))),"grafia corrigida e sinônimo substituído",IF(ISNUMBER(SEARCH("misspelled",$F187)),"grafia corrigida",IF(ISNUMBER(SEARCH("synonym",$F187)),"sinônimo substituído",IF(AND($C187&lt;&gt;"",$G187="",COUNTIF($C187,"* *")&gt;0),"sem ocorrência no resultado → Flora e Funga",IF($J187="não","fora do AM → conferir identificação","OK"))))))))))</f>
        <v>sem resultado do Plantminer (confira se colou)</v>
      </c>
      <c r="M187" s="9"/>
      <c r="N187" s="9"/>
      <c r="O187" s="9"/>
      <c r="P187" s="9"/>
      <c r="Q187" s="9"/>
      <c r="R187" s="6" t="str">
        <f aca="false">IF($M187="","",IF(COUNTIF($M$3:$M$242,$M187)&gt;1,"sim","não"))</f>
        <v/>
      </c>
    </row>
    <row r="188" customFormat="false" ht="15" hidden="false" customHeight="false" outlineLevel="0" collapsed="false">
      <c r="A188" s="6" t="str">
        <f aca="false">1_lista!A187</f>
        <v>Myrtaceae</v>
      </c>
      <c r="B188" s="6" t="str">
        <f aca="false">IF(1_lista!G187="","",1_lista!G187)</f>
        <v>Eugenia ferreiraeana</v>
      </c>
      <c r="C188" s="6" t="str">
        <f aca="false">IF($B188="","",IF(IFERROR(INDEX(2_plantminer!$A$2:$Z$2000,MATCH($B188,INDEX(2_plantminer!$A$2:$Z$2000,0,MATCH("original.search",2_plantminer!$A$1:$Z$1,0)),0),MATCH("search.str",2_plantminer!$A$1:$Z$1,0))&amp;"","")="NA","",IFERROR(INDEX(2_plantminer!$A$2:$Z$2000,MATCH($B188,INDEX(2_plantminer!$A$2:$Z$2000,0,MATCH("original.search",2_plantminer!$A$1:$Z$1,0)),0),MATCH("search.str",2_plantminer!$A$1:$Z$1,0))&amp;"","")))</f>
        <v/>
      </c>
      <c r="D188" s="6" t="str">
        <f aca="false">IF($B188="","",IF(IFERROR(INDEX(2_plantminer!$A$2:$Z$2000,MATCH($B188,INDEX(2_plantminer!$A$2:$Z$2000,0,MATCH("original.search",2_plantminer!$A$1:$Z$1,0)),0),MATCH("scientific.name",2_plantminer!$A$1:$Z$1,0))&amp;"","")="NA","",IFERROR(INDEX(2_plantminer!$A$2:$Z$2000,MATCH($B188,INDEX(2_plantminer!$A$2:$Z$2000,0,MATCH("original.search",2_plantminer!$A$1:$Z$1,0)),0),MATCH("scientific.name",2_plantminer!$A$1:$Z$1,0))&amp;"","")))</f>
        <v/>
      </c>
      <c r="E188" s="6" t="str">
        <f aca="false">IF($B188="","",IF(IFERROR(INDEX(2_plantminer!$A$2:$Z$2000,MATCH($B188,INDEX(2_plantminer!$A$2:$Z$2000,0,MATCH("original.search",2_plantminer!$A$1:$Z$1,0)),0),MATCH("family",2_plantminer!$A$1:$Z$1,0))&amp;"","")="NA","",IFERROR(INDEX(2_plantminer!$A$2:$Z$2000,MATCH($B188,INDEX(2_plantminer!$A$2:$Z$2000,0,MATCH("original.search",2_plantminer!$A$1:$Z$1,0)),0),MATCH("family",2_plantminer!$A$1:$Z$1,0))&amp;"","")))</f>
        <v/>
      </c>
      <c r="F188" s="6" t="str">
        <f aca="false">IF($B188="","",IF(IFERROR(INDEX(2_plantminer!$A$2:$Z$2000,MATCH($B188,INDEX(2_plantminer!$A$2:$Z$2000,0,MATCH("original.search",2_plantminer!$A$1:$Z$1,0)),0),MATCH("notes",2_plantminer!$A$1:$Z$1,0))&amp;"","")="NA","",IFERROR(INDEX(2_plantminer!$A$2:$Z$2000,MATCH($B188,INDEX(2_plantminer!$A$2:$Z$2000,0,MATCH("original.search",2_plantminer!$A$1:$Z$1,0)),0),MATCH("notes",2_plantminer!$A$1:$Z$1,0))&amp;"","")))</f>
        <v/>
      </c>
      <c r="G188" s="6" t="str">
        <f aca="false">IF($B188="","",IF(IFERROR(INDEX(2_plantminer!$A$2:$Z$2000,MATCH($B188,INDEX(2_plantminer!$A$2:$Z$2000,0,MATCH("original.search",2_plantminer!$A$1:$Z$1,0)),0),MATCH("occurrence",2_plantminer!$A$1:$Z$1,0))&amp;"","")="NA","",IFERROR(INDEX(2_plantminer!$A$2:$Z$2000,MATCH($B188,INDEX(2_plantminer!$A$2:$Z$2000,0,MATCH("original.search",2_plantminer!$A$1:$Z$1,0)),0),MATCH("occurrence",2_plantminer!$A$1:$Z$1,0))&amp;"","")))</f>
        <v/>
      </c>
      <c r="H188" s="6" t="str">
        <f aca="false">IF($B188="","",IF(IFERROR(INDEX(2_plantminer!$A$2:$Z$2000,MATCH($B188,INDEX(2_plantminer!$A$2:$Z$2000,0,MATCH("original.search",2_plantminer!$A$1:$Z$1,0)),0),MATCH("establishment",2_plantminer!$A$1:$Z$1,0))&amp;"","")="NA","",IFERROR(INDEX(2_plantminer!$A$2:$Z$2000,MATCH($B188,INDEX(2_plantminer!$A$2:$Z$2000,0,MATCH("original.search",2_plantminer!$A$1:$Z$1,0)),0),MATCH("establishment",2_plantminer!$A$1:$Z$1,0))&amp;"","")))</f>
        <v/>
      </c>
      <c r="I188" s="6" t="str">
        <f aca="false">IF($B188="","",IF(IFERROR(INDEX(2_plantminer!$A$2:$Z$2000,MATCH($B188,INDEX(2_plantminer!$A$2:$Z$2000,0,MATCH("original.search",2_plantminer!$A$1:$Z$1,0)),0),MATCH("domain",2_plantminer!$A$1:$Z$1,0))&amp;"","")="NA","",IFERROR(INDEX(2_plantminer!$A$2:$Z$2000,MATCH($B188,INDEX(2_plantminer!$A$2:$Z$2000,0,MATCH("original.search",2_plantminer!$A$1:$Z$1,0)),0),MATCH("domain",2_plantminer!$A$1:$Z$1,0))&amp;"","")))</f>
        <v/>
      </c>
      <c r="J188" s="6" t="str">
        <f aca="false">IF(OR($B188="",$G188=""),"",IF(ISNUMBER(SEARCH("BR-AM",$G188)),"sim","não"))</f>
        <v/>
      </c>
      <c r="K188" s="6" t="str">
        <f aca="false">IF($E188="","",IF($E188=$A188,"não","sim"))</f>
        <v/>
      </c>
      <c r="L188" s="6" t="str">
        <f aca="false">IF($B188="","indeterminada",IF(COUNTIF(2_plantminer!$A$1:$Z$1,"original.search")=0,"falta o resultado do Plantminer",IF(ISNUMBER(SEARCH("not found",$F188)),"não encontrado → Flora e Funga",IF(AND($C188="",$F188=""),"sem resultado do Plantminer (confira se colou)",IF(ISNUMBER(SEARCH("check",$F188)),"ambíguo → Flora e Funga",IF(AND(ISNUMBER(SEARCH("misspelled",$F188)),ISNUMBER(SEARCH("synonym",$F188))),"grafia corrigida e sinônimo substituído",IF(ISNUMBER(SEARCH("misspelled",$F188)),"grafia corrigida",IF(ISNUMBER(SEARCH("synonym",$F188)),"sinônimo substituído",IF(AND($C188&lt;&gt;"",$G188="",COUNTIF($C188,"* *")&gt;0),"sem ocorrência no resultado → Flora e Funga",IF($J188="não","fora do AM → conferir identificação","OK"))))))))))</f>
        <v>sem resultado do Plantminer (confira se colou)</v>
      </c>
      <c r="M188" s="9"/>
      <c r="N188" s="9"/>
      <c r="O188" s="9"/>
      <c r="P188" s="9"/>
      <c r="Q188" s="9"/>
      <c r="R188" s="6" t="str">
        <f aca="false">IF($M188="","",IF(COUNTIF($M$3:$M$242,$M188)&gt;1,"sim","não"))</f>
        <v/>
      </c>
    </row>
    <row r="189" customFormat="false" ht="15" hidden="false" customHeight="false" outlineLevel="0" collapsed="false">
      <c r="A189" s="6" t="str">
        <f aca="false">1_lista!A188</f>
        <v>Myrtaceae</v>
      </c>
      <c r="B189" s="6" t="str">
        <f aca="false">IF(1_lista!G188="","",1_lista!G188)</f>
        <v>Myrcia grandis</v>
      </c>
      <c r="C189" s="6" t="str">
        <f aca="false">IF($B189="","",IF(IFERROR(INDEX(2_plantminer!$A$2:$Z$2000,MATCH($B189,INDEX(2_plantminer!$A$2:$Z$2000,0,MATCH("original.search",2_plantminer!$A$1:$Z$1,0)),0),MATCH("search.str",2_plantminer!$A$1:$Z$1,0))&amp;"","")="NA","",IFERROR(INDEX(2_plantminer!$A$2:$Z$2000,MATCH($B189,INDEX(2_plantminer!$A$2:$Z$2000,0,MATCH("original.search",2_plantminer!$A$1:$Z$1,0)),0),MATCH("search.str",2_plantminer!$A$1:$Z$1,0))&amp;"","")))</f>
        <v/>
      </c>
      <c r="D189" s="6" t="str">
        <f aca="false">IF($B189="","",IF(IFERROR(INDEX(2_plantminer!$A$2:$Z$2000,MATCH($B189,INDEX(2_plantminer!$A$2:$Z$2000,0,MATCH("original.search",2_plantminer!$A$1:$Z$1,0)),0),MATCH("scientific.name",2_plantminer!$A$1:$Z$1,0))&amp;"","")="NA","",IFERROR(INDEX(2_plantminer!$A$2:$Z$2000,MATCH($B189,INDEX(2_plantminer!$A$2:$Z$2000,0,MATCH("original.search",2_plantminer!$A$1:$Z$1,0)),0),MATCH("scientific.name",2_plantminer!$A$1:$Z$1,0))&amp;"","")))</f>
        <v/>
      </c>
      <c r="E189" s="6" t="str">
        <f aca="false">IF($B189="","",IF(IFERROR(INDEX(2_plantminer!$A$2:$Z$2000,MATCH($B189,INDEX(2_plantminer!$A$2:$Z$2000,0,MATCH("original.search",2_plantminer!$A$1:$Z$1,0)),0),MATCH("family",2_plantminer!$A$1:$Z$1,0))&amp;"","")="NA","",IFERROR(INDEX(2_plantminer!$A$2:$Z$2000,MATCH($B189,INDEX(2_plantminer!$A$2:$Z$2000,0,MATCH("original.search",2_plantminer!$A$1:$Z$1,0)),0),MATCH("family",2_plantminer!$A$1:$Z$1,0))&amp;"","")))</f>
        <v/>
      </c>
      <c r="F189" s="6" t="str">
        <f aca="false">IF($B189="","",IF(IFERROR(INDEX(2_plantminer!$A$2:$Z$2000,MATCH($B189,INDEX(2_plantminer!$A$2:$Z$2000,0,MATCH("original.search",2_plantminer!$A$1:$Z$1,0)),0),MATCH("notes",2_plantminer!$A$1:$Z$1,0))&amp;"","")="NA","",IFERROR(INDEX(2_plantminer!$A$2:$Z$2000,MATCH($B189,INDEX(2_plantminer!$A$2:$Z$2000,0,MATCH("original.search",2_plantminer!$A$1:$Z$1,0)),0),MATCH("notes",2_plantminer!$A$1:$Z$1,0))&amp;"","")))</f>
        <v/>
      </c>
      <c r="G189" s="6" t="str">
        <f aca="false">IF($B189="","",IF(IFERROR(INDEX(2_plantminer!$A$2:$Z$2000,MATCH($B189,INDEX(2_plantminer!$A$2:$Z$2000,0,MATCH("original.search",2_plantminer!$A$1:$Z$1,0)),0),MATCH("occurrence",2_plantminer!$A$1:$Z$1,0))&amp;"","")="NA","",IFERROR(INDEX(2_plantminer!$A$2:$Z$2000,MATCH($B189,INDEX(2_plantminer!$A$2:$Z$2000,0,MATCH("original.search",2_plantminer!$A$1:$Z$1,0)),0),MATCH("occurrence",2_plantminer!$A$1:$Z$1,0))&amp;"","")))</f>
        <v/>
      </c>
      <c r="H189" s="6" t="str">
        <f aca="false">IF($B189="","",IF(IFERROR(INDEX(2_plantminer!$A$2:$Z$2000,MATCH($B189,INDEX(2_plantminer!$A$2:$Z$2000,0,MATCH("original.search",2_plantminer!$A$1:$Z$1,0)),0),MATCH("establishment",2_plantminer!$A$1:$Z$1,0))&amp;"","")="NA","",IFERROR(INDEX(2_plantminer!$A$2:$Z$2000,MATCH($B189,INDEX(2_plantminer!$A$2:$Z$2000,0,MATCH("original.search",2_plantminer!$A$1:$Z$1,0)),0),MATCH("establishment",2_plantminer!$A$1:$Z$1,0))&amp;"","")))</f>
        <v/>
      </c>
      <c r="I189" s="6" t="str">
        <f aca="false">IF($B189="","",IF(IFERROR(INDEX(2_plantminer!$A$2:$Z$2000,MATCH($B189,INDEX(2_plantminer!$A$2:$Z$2000,0,MATCH("original.search",2_plantminer!$A$1:$Z$1,0)),0),MATCH("domain",2_plantminer!$A$1:$Z$1,0))&amp;"","")="NA","",IFERROR(INDEX(2_plantminer!$A$2:$Z$2000,MATCH($B189,INDEX(2_plantminer!$A$2:$Z$2000,0,MATCH("original.search",2_plantminer!$A$1:$Z$1,0)),0),MATCH("domain",2_plantminer!$A$1:$Z$1,0))&amp;"","")))</f>
        <v/>
      </c>
      <c r="J189" s="6" t="str">
        <f aca="false">IF(OR($B189="",$G189=""),"",IF(ISNUMBER(SEARCH("BR-AM",$G189)),"sim","não"))</f>
        <v/>
      </c>
      <c r="K189" s="6" t="str">
        <f aca="false">IF($E189="","",IF($E189=$A189,"não","sim"))</f>
        <v/>
      </c>
      <c r="L189" s="6" t="str">
        <f aca="false">IF($B189="","indeterminada",IF(COUNTIF(2_plantminer!$A$1:$Z$1,"original.search")=0,"falta o resultado do Plantminer",IF(ISNUMBER(SEARCH("not found",$F189)),"não encontrado → Flora e Funga",IF(AND($C189="",$F189=""),"sem resultado do Plantminer (confira se colou)",IF(ISNUMBER(SEARCH("check",$F189)),"ambíguo → Flora e Funga",IF(AND(ISNUMBER(SEARCH("misspelled",$F189)),ISNUMBER(SEARCH("synonym",$F189))),"grafia corrigida e sinônimo substituído",IF(ISNUMBER(SEARCH("misspelled",$F189)),"grafia corrigida",IF(ISNUMBER(SEARCH("synonym",$F189)),"sinônimo substituído",IF(AND($C189&lt;&gt;"",$G189="",COUNTIF($C189,"* *")&gt;0),"sem ocorrência no resultado → Flora e Funga",IF($J189="não","fora do AM → conferir identificação","OK"))))))))))</f>
        <v>sem resultado do Plantminer (confira se colou)</v>
      </c>
      <c r="M189" s="9"/>
      <c r="N189" s="9"/>
      <c r="O189" s="9"/>
      <c r="P189" s="9"/>
      <c r="Q189" s="9"/>
      <c r="R189" s="6" t="str">
        <f aca="false">IF($M189="","",IF(COUNTIF($M$3:$M$242,$M189)&gt;1,"sim","não"))</f>
        <v/>
      </c>
    </row>
    <row r="190" customFormat="false" ht="15" hidden="false" customHeight="false" outlineLevel="0" collapsed="false">
      <c r="A190" s="6" t="str">
        <f aca="false">1_lista!A189</f>
        <v>Nyctaginaceae</v>
      </c>
      <c r="B190" s="6" t="str">
        <f aca="false">IF(1_lista!G189="","",1_lista!G189)</f>
        <v>Neea robusta</v>
      </c>
      <c r="C190" s="6" t="str">
        <f aca="false">IF($B190="","",IF(IFERROR(INDEX(2_plantminer!$A$2:$Z$2000,MATCH($B190,INDEX(2_plantminer!$A$2:$Z$2000,0,MATCH("original.search",2_plantminer!$A$1:$Z$1,0)),0),MATCH("search.str",2_plantminer!$A$1:$Z$1,0))&amp;"","")="NA","",IFERROR(INDEX(2_plantminer!$A$2:$Z$2000,MATCH($B190,INDEX(2_plantminer!$A$2:$Z$2000,0,MATCH("original.search",2_plantminer!$A$1:$Z$1,0)),0),MATCH("search.str",2_plantminer!$A$1:$Z$1,0))&amp;"","")))</f>
        <v/>
      </c>
      <c r="D190" s="6" t="str">
        <f aca="false">IF($B190="","",IF(IFERROR(INDEX(2_plantminer!$A$2:$Z$2000,MATCH($B190,INDEX(2_plantminer!$A$2:$Z$2000,0,MATCH("original.search",2_plantminer!$A$1:$Z$1,0)),0),MATCH("scientific.name",2_plantminer!$A$1:$Z$1,0))&amp;"","")="NA","",IFERROR(INDEX(2_plantminer!$A$2:$Z$2000,MATCH($B190,INDEX(2_plantminer!$A$2:$Z$2000,0,MATCH("original.search",2_plantminer!$A$1:$Z$1,0)),0),MATCH("scientific.name",2_plantminer!$A$1:$Z$1,0))&amp;"","")))</f>
        <v/>
      </c>
      <c r="E190" s="6" t="str">
        <f aca="false">IF($B190="","",IF(IFERROR(INDEX(2_plantminer!$A$2:$Z$2000,MATCH($B190,INDEX(2_plantminer!$A$2:$Z$2000,0,MATCH("original.search",2_plantminer!$A$1:$Z$1,0)),0),MATCH("family",2_plantminer!$A$1:$Z$1,0))&amp;"","")="NA","",IFERROR(INDEX(2_plantminer!$A$2:$Z$2000,MATCH($B190,INDEX(2_plantminer!$A$2:$Z$2000,0,MATCH("original.search",2_plantminer!$A$1:$Z$1,0)),0),MATCH("family",2_plantminer!$A$1:$Z$1,0))&amp;"","")))</f>
        <v/>
      </c>
      <c r="F190" s="6" t="str">
        <f aca="false">IF($B190="","",IF(IFERROR(INDEX(2_plantminer!$A$2:$Z$2000,MATCH($B190,INDEX(2_plantminer!$A$2:$Z$2000,0,MATCH("original.search",2_plantminer!$A$1:$Z$1,0)),0),MATCH("notes",2_plantminer!$A$1:$Z$1,0))&amp;"","")="NA","",IFERROR(INDEX(2_plantminer!$A$2:$Z$2000,MATCH($B190,INDEX(2_plantminer!$A$2:$Z$2000,0,MATCH("original.search",2_plantminer!$A$1:$Z$1,0)),0),MATCH("notes",2_plantminer!$A$1:$Z$1,0))&amp;"","")))</f>
        <v/>
      </c>
      <c r="G190" s="6" t="str">
        <f aca="false">IF($B190="","",IF(IFERROR(INDEX(2_plantminer!$A$2:$Z$2000,MATCH($B190,INDEX(2_plantminer!$A$2:$Z$2000,0,MATCH("original.search",2_plantminer!$A$1:$Z$1,0)),0),MATCH("occurrence",2_plantminer!$A$1:$Z$1,0))&amp;"","")="NA","",IFERROR(INDEX(2_plantminer!$A$2:$Z$2000,MATCH($B190,INDEX(2_plantminer!$A$2:$Z$2000,0,MATCH("original.search",2_plantminer!$A$1:$Z$1,0)),0),MATCH("occurrence",2_plantminer!$A$1:$Z$1,0))&amp;"","")))</f>
        <v/>
      </c>
      <c r="H190" s="6" t="str">
        <f aca="false">IF($B190="","",IF(IFERROR(INDEX(2_plantminer!$A$2:$Z$2000,MATCH($B190,INDEX(2_plantminer!$A$2:$Z$2000,0,MATCH("original.search",2_plantminer!$A$1:$Z$1,0)),0),MATCH("establishment",2_plantminer!$A$1:$Z$1,0))&amp;"","")="NA","",IFERROR(INDEX(2_plantminer!$A$2:$Z$2000,MATCH($B190,INDEX(2_plantminer!$A$2:$Z$2000,0,MATCH("original.search",2_plantminer!$A$1:$Z$1,0)),0),MATCH("establishment",2_plantminer!$A$1:$Z$1,0))&amp;"","")))</f>
        <v/>
      </c>
      <c r="I190" s="6" t="str">
        <f aca="false">IF($B190="","",IF(IFERROR(INDEX(2_plantminer!$A$2:$Z$2000,MATCH($B190,INDEX(2_plantminer!$A$2:$Z$2000,0,MATCH("original.search",2_plantminer!$A$1:$Z$1,0)),0),MATCH("domain",2_plantminer!$A$1:$Z$1,0))&amp;"","")="NA","",IFERROR(INDEX(2_plantminer!$A$2:$Z$2000,MATCH($B190,INDEX(2_plantminer!$A$2:$Z$2000,0,MATCH("original.search",2_plantminer!$A$1:$Z$1,0)),0),MATCH("domain",2_plantminer!$A$1:$Z$1,0))&amp;"","")))</f>
        <v/>
      </c>
      <c r="J190" s="6" t="str">
        <f aca="false">IF(OR($B190="",$G190=""),"",IF(ISNUMBER(SEARCH("BR-AM",$G190)),"sim","não"))</f>
        <v/>
      </c>
      <c r="K190" s="6" t="str">
        <f aca="false">IF($E190="","",IF($E190=$A190,"não","sim"))</f>
        <v/>
      </c>
      <c r="L190" s="6" t="str">
        <f aca="false">IF($B190="","indeterminada",IF(COUNTIF(2_plantminer!$A$1:$Z$1,"original.search")=0,"falta o resultado do Plantminer",IF(ISNUMBER(SEARCH("not found",$F190)),"não encontrado → Flora e Funga",IF(AND($C190="",$F190=""),"sem resultado do Plantminer (confira se colou)",IF(ISNUMBER(SEARCH("check",$F190)),"ambíguo → Flora e Funga",IF(AND(ISNUMBER(SEARCH("misspelled",$F190)),ISNUMBER(SEARCH("synonym",$F190))),"grafia corrigida e sinônimo substituído",IF(ISNUMBER(SEARCH("misspelled",$F190)),"grafia corrigida",IF(ISNUMBER(SEARCH("synonym",$F190)),"sinônimo substituído",IF(AND($C190&lt;&gt;"",$G190="",COUNTIF($C190,"* *")&gt;0),"sem ocorrência no resultado → Flora e Funga",IF($J190="não","fora do AM → conferir identificação","OK"))))))))))</f>
        <v>sem resultado do Plantminer (confira se colou)</v>
      </c>
      <c r="M190" s="9"/>
      <c r="N190" s="9"/>
      <c r="O190" s="9"/>
      <c r="P190" s="9"/>
      <c r="Q190" s="9"/>
      <c r="R190" s="6" t="str">
        <f aca="false">IF($M190="","",IF(COUNTIF($M$3:$M$242,$M190)&gt;1,"sim","não"))</f>
        <v/>
      </c>
    </row>
    <row r="191" customFormat="false" ht="15" hidden="false" customHeight="false" outlineLevel="0" collapsed="false">
      <c r="A191" s="6" t="str">
        <f aca="false">1_lista!A190</f>
        <v>Nyctaginaceae</v>
      </c>
      <c r="B191" s="6" t="str">
        <f aca="false">IF(1_lista!G190="","",1_lista!G190)</f>
        <v>Neea</v>
      </c>
      <c r="C191" s="6" t="str">
        <f aca="false">IF($B191="","",IF(IFERROR(INDEX(2_plantminer!$A$2:$Z$2000,MATCH($B191,INDEX(2_plantminer!$A$2:$Z$2000,0,MATCH("original.search",2_plantminer!$A$1:$Z$1,0)),0),MATCH("search.str",2_plantminer!$A$1:$Z$1,0))&amp;"","")="NA","",IFERROR(INDEX(2_plantminer!$A$2:$Z$2000,MATCH($B191,INDEX(2_plantminer!$A$2:$Z$2000,0,MATCH("original.search",2_plantminer!$A$1:$Z$1,0)),0),MATCH("search.str",2_plantminer!$A$1:$Z$1,0))&amp;"","")))</f>
        <v/>
      </c>
      <c r="D191" s="6" t="str">
        <f aca="false">IF($B191="","",IF(IFERROR(INDEX(2_plantminer!$A$2:$Z$2000,MATCH($B191,INDEX(2_plantminer!$A$2:$Z$2000,0,MATCH("original.search",2_plantminer!$A$1:$Z$1,0)),0),MATCH("scientific.name",2_plantminer!$A$1:$Z$1,0))&amp;"","")="NA","",IFERROR(INDEX(2_plantminer!$A$2:$Z$2000,MATCH($B191,INDEX(2_plantminer!$A$2:$Z$2000,0,MATCH("original.search",2_plantminer!$A$1:$Z$1,0)),0),MATCH("scientific.name",2_plantminer!$A$1:$Z$1,0))&amp;"","")))</f>
        <v/>
      </c>
      <c r="E191" s="6" t="str">
        <f aca="false">IF($B191="","",IF(IFERROR(INDEX(2_plantminer!$A$2:$Z$2000,MATCH($B191,INDEX(2_plantminer!$A$2:$Z$2000,0,MATCH("original.search",2_plantminer!$A$1:$Z$1,0)),0),MATCH("family",2_plantminer!$A$1:$Z$1,0))&amp;"","")="NA","",IFERROR(INDEX(2_plantminer!$A$2:$Z$2000,MATCH($B191,INDEX(2_plantminer!$A$2:$Z$2000,0,MATCH("original.search",2_plantminer!$A$1:$Z$1,0)),0),MATCH("family",2_plantminer!$A$1:$Z$1,0))&amp;"","")))</f>
        <v/>
      </c>
      <c r="F191" s="6" t="str">
        <f aca="false">IF($B191="","",IF(IFERROR(INDEX(2_plantminer!$A$2:$Z$2000,MATCH($B191,INDEX(2_plantminer!$A$2:$Z$2000,0,MATCH("original.search",2_plantminer!$A$1:$Z$1,0)),0),MATCH("notes",2_plantminer!$A$1:$Z$1,0))&amp;"","")="NA","",IFERROR(INDEX(2_plantminer!$A$2:$Z$2000,MATCH($B191,INDEX(2_plantminer!$A$2:$Z$2000,0,MATCH("original.search",2_plantminer!$A$1:$Z$1,0)),0),MATCH("notes",2_plantminer!$A$1:$Z$1,0))&amp;"","")))</f>
        <v/>
      </c>
      <c r="G191" s="6" t="str">
        <f aca="false">IF($B191="","",IF(IFERROR(INDEX(2_plantminer!$A$2:$Z$2000,MATCH($B191,INDEX(2_plantminer!$A$2:$Z$2000,0,MATCH("original.search",2_plantminer!$A$1:$Z$1,0)),0),MATCH("occurrence",2_plantminer!$A$1:$Z$1,0))&amp;"","")="NA","",IFERROR(INDEX(2_plantminer!$A$2:$Z$2000,MATCH($B191,INDEX(2_plantminer!$A$2:$Z$2000,0,MATCH("original.search",2_plantminer!$A$1:$Z$1,0)),0),MATCH("occurrence",2_plantminer!$A$1:$Z$1,0))&amp;"","")))</f>
        <v/>
      </c>
      <c r="H191" s="6" t="str">
        <f aca="false">IF($B191="","",IF(IFERROR(INDEX(2_plantminer!$A$2:$Z$2000,MATCH($B191,INDEX(2_plantminer!$A$2:$Z$2000,0,MATCH("original.search",2_plantminer!$A$1:$Z$1,0)),0),MATCH("establishment",2_plantminer!$A$1:$Z$1,0))&amp;"","")="NA","",IFERROR(INDEX(2_plantminer!$A$2:$Z$2000,MATCH($B191,INDEX(2_plantminer!$A$2:$Z$2000,0,MATCH("original.search",2_plantminer!$A$1:$Z$1,0)),0),MATCH("establishment",2_plantminer!$A$1:$Z$1,0))&amp;"","")))</f>
        <v/>
      </c>
      <c r="I191" s="6" t="str">
        <f aca="false">IF($B191="","",IF(IFERROR(INDEX(2_plantminer!$A$2:$Z$2000,MATCH($B191,INDEX(2_plantminer!$A$2:$Z$2000,0,MATCH("original.search",2_plantminer!$A$1:$Z$1,0)),0),MATCH("domain",2_plantminer!$A$1:$Z$1,0))&amp;"","")="NA","",IFERROR(INDEX(2_plantminer!$A$2:$Z$2000,MATCH($B191,INDEX(2_plantminer!$A$2:$Z$2000,0,MATCH("original.search",2_plantminer!$A$1:$Z$1,0)),0),MATCH("domain",2_plantminer!$A$1:$Z$1,0))&amp;"","")))</f>
        <v/>
      </c>
      <c r="J191" s="6" t="str">
        <f aca="false">IF(OR($B191="",$G191=""),"",IF(ISNUMBER(SEARCH("BR-AM",$G191)),"sim","não"))</f>
        <v/>
      </c>
      <c r="K191" s="6" t="str">
        <f aca="false">IF($E191="","",IF($E191=$A191,"não","sim"))</f>
        <v/>
      </c>
      <c r="L191" s="6" t="str">
        <f aca="false">IF($B191="","indeterminada",IF(COUNTIF(2_plantminer!$A$1:$Z$1,"original.search")=0,"falta o resultado do Plantminer",IF(ISNUMBER(SEARCH("not found",$F191)),"não encontrado → Flora e Funga",IF(AND($C191="",$F191=""),"sem resultado do Plantminer (confira se colou)",IF(ISNUMBER(SEARCH("check",$F191)),"ambíguo → Flora e Funga",IF(AND(ISNUMBER(SEARCH("misspelled",$F191)),ISNUMBER(SEARCH("synonym",$F191))),"grafia corrigida e sinônimo substituído",IF(ISNUMBER(SEARCH("misspelled",$F191)),"grafia corrigida",IF(ISNUMBER(SEARCH("synonym",$F191)),"sinônimo substituído",IF(AND($C191&lt;&gt;"",$G191="",COUNTIF($C191,"* *")&gt;0),"sem ocorrência no resultado → Flora e Funga",IF($J191="não","fora do AM → conferir identificação","OK"))))))))))</f>
        <v>sem resultado do Plantminer (confira se colou)</v>
      </c>
      <c r="M191" s="9"/>
      <c r="N191" s="9"/>
      <c r="O191" s="9"/>
      <c r="P191" s="9"/>
      <c r="Q191" s="9"/>
      <c r="R191" s="6" t="str">
        <f aca="false">IF($M191="","",IF(COUNTIF($M$3:$M$242,$M191)&gt;1,"sim","não"))</f>
        <v/>
      </c>
    </row>
    <row r="192" customFormat="false" ht="15" hidden="false" customHeight="false" outlineLevel="0" collapsed="false">
      <c r="A192" s="6" t="str">
        <f aca="false">1_lista!A191</f>
        <v>Nyctaginaceae</v>
      </c>
      <c r="B192" s="6" t="str">
        <f aca="false">IF(1_lista!G191="","",1_lista!G191)</f>
        <v>Neea</v>
      </c>
      <c r="C192" s="6" t="str">
        <f aca="false">IF($B192="","",IF(IFERROR(INDEX(2_plantminer!$A$2:$Z$2000,MATCH($B192,INDEX(2_plantminer!$A$2:$Z$2000,0,MATCH("original.search",2_plantminer!$A$1:$Z$1,0)),0),MATCH("search.str",2_plantminer!$A$1:$Z$1,0))&amp;"","")="NA","",IFERROR(INDEX(2_plantminer!$A$2:$Z$2000,MATCH($B192,INDEX(2_plantminer!$A$2:$Z$2000,0,MATCH("original.search",2_plantminer!$A$1:$Z$1,0)),0),MATCH("search.str",2_plantminer!$A$1:$Z$1,0))&amp;"","")))</f>
        <v/>
      </c>
      <c r="D192" s="6" t="str">
        <f aca="false">IF($B192="","",IF(IFERROR(INDEX(2_plantminer!$A$2:$Z$2000,MATCH($B192,INDEX(2_plantminer!$A$2:$Z$2000,0,MATCH("original.search",2_plantminer!$A$1:$Z$1,0)),0),MATCH("scientific.name",2_plantminer!$A$1:$Z$1,0))&amp;"","")="NA","",IFERROR(INDEX(2_plantminer!$A$2:$Z$2000,MATCH($B192,INDEX(2_plantminer!$A$2:$Z$2000,0,MATCH("original.search",2_plantminer!$A$1:$Z$1,0)),0),MATCH("scientific.name",2_plantminer!$A$1:$Z$1,0))&amp;"","")))</f>
        <v/>
      </c>
      <c r="E192" s="6" t="str">
        <f aca="false">IF($B192="","",IF(IFERROR(INDEX(2_plantminer!$A$2:$Z$2000,MATCH($B192,INDEX(2_plantminer!$A$2:$Z$2000,0,MATCH("original.search",2_plantminer!$A$1:$Z$1,0)),0),MATCH("family",2_plantminer!$A$1:$Z$1,0))&amp;"","")="NA","",IFERROR(INDEX(2_plantminer!$A$2:$Z$2000,MATCH($B192,INDEX(2_plantminer!$A$2:$Z$2000,0,MATCH("original.search",2_plantminer!$A$1:$Z$1,0)),0),MATCH("family",2_plantminer!$A$1:$Z$1,0))&amp;"","")))</f>
        <v/>
      </c>
      <c r="F192" s="6" t="str">
        <f aca="false">IF($B192="","",IF(IFERROR(INDEX(2_plantminer!$A$2:$Z$2000,MATCH($B192,INDEX(2_plantminer!$A$2:$Z$2000,0,MATCH("original.search",2_plantminer!$A$1:$Z$1,0)),0),MATCH("notes",2_plantminer!$A$1:$Z$1,0))&amp;"","")="NA","",IFERROR(INDEX(2_plantminer!$A$2:$Z$2000,MATCH($B192,INDEX(2_plantminer!$A$2:$Z$2000,0,MATCH("original.search",2_plantminer!$A$1:$Z$1,0)),0),MATCH("notes",2_plantminer!$A$1:$Z$1,0))&amp;"","")))</f>
        <v/>
      </c>
      <c r="G192" s="6" t="str">
        <f aca="false">IF($B192="","",IF(IFERROR(INDEX(2_plantminer!$A$2:$Z$2000,MATCH($B192,INDEX(2_plantminer!$A$2:$Z$2000,0,MATCH("original.search",2_plantminer!$A$1:$Z$1,0)),0),MATCH("occurrence",2_plantminer!$A$1:$Z$1,0))&amp;"","")="NA","",IFERROR(INDEX(2_plantminer!$A$2:$Z$2000,MATCH($B192,INDEX(2_plantminer!$A$2:$Z$2000,0,MATCH("original.search",2_plantminer!$A$1:$Z$1,0)),0),MATCH("occurrence",2_plantminer!$A$1:$Z$1,0))&amp;"","")))</f>
        <v/>
      </c>
      <c r="H192" s="6" t="str">
        <f aca="false">IF($B192="","",IF(IFERROR(INDEX(2_plantminer!$A$2:$Z$2000,MATCH($B192,INDEX(2_plantminer!$A$2:$Z$2000,0,MATCH("original.search",2_plantminer!$A$1:$Z$1,0)),0),MATCH("establishment",2_plantminer!$A$1:$Z$1,0))&amp;"","")="NA","",IFERROR(INDEX(2_plantminer!$A$2:$Z$2000,MATCH($B192,INDEX(2_plantminer!$A$2:$Z$2000,0,MATCH("original.search",2_plantminer!$A$1:$Z$1,0)),0),MATCH("establishment",2_plantminer!$A$1:$Z$1,0))&amp;"","")))</f>
        <v/>
      </c>
      <c r="I192" s="6" t="str">
        <f aca="false">IF($B192="","",IF(IFERROR(INDEX(2_plantminer!$A$2:$Z$2000,MATCH($B192,INDEX(2_plantminer!$A$2:$Z$2000,0,MATCH("original.search",2_plantminer!$A$1:$Z$1,0)),0),MATCH("domain",2_plantminer!$A$1:$Z$1,0))&amp;"","")="NA","",IFERROR(INDEX(2_plantminer!$A$2:$Z$2000,MATCH($B192,INDEX(2_plantminer!$A$2:$Z$2000,0,MATCH("original.search",2_plantminer!$A$1:$Z$1,0)),0),MATCH("domain",2_plantminer!$A$1:$Z$1,0))&amp;"","")))</f>
        <v/>
      </c>
      <c r="J192" s="6" t="str">
        <f aca="false">IF(OR($B192="",$G192=""),"",IF(ISNUMBER(SEARCH("BR-AM",$G192)),"sim","não"))</f>
        <v/>
      </c>
      <c r="K192" s="6" t="str">
        <f aca="false">IF($E192="","",IF($E192=$A192,"não","sim"))</f>
        <v/>
      </c>
      <c r="L192" s="6" t="str">
        <f aca="false">IF($B192="","indeterminada",IF(COUNTIF(2_plantminer!$A$1:$Z$1,"original.search")=0,"falta o resultado do Plantminer",IF(ISNUMBER(SEARCH("not found",$F192)),"não encontrado → Flora e Funga",IF(AND($C192="",$F192=""),"sem resultado do Plantminer (confira se colou)",IF(ISNUMBER(SEARCH("check",$F192)),"ambíguo → Flora e Funga",IF(AND(ISNUMBER(SEARCH("misspelled",$F192)),ISNUMBER(SEARCH("synonym",$F192))),"grafia corrigida e sinônimo substituído",IF(ISNUMBER(SEARCH("misspelled",$F192)),"grafia corrigida",IF(ISNUMBER(SEARCH("synonym",$F192)),"sinônimo substituído",IF(AND($C192&lt;&gt;"",$G192="",COUNTIF($C192,"* *")&gt;0),"sem ocorrência no resultado → Flora e Funga",IF($J192="não","fora do AM → conferir identificação","OK"))))))))))</f>
        <v>sem resultado do Plantminer (confira se colou)</v>
      </c>
      <c r="M192" s="9"/>
      <c r="N192" s="9"/>
      <c r="O192" s="9"/>
      <c r="P192" s="9"/>
      <c r="Q192" s="9"/>
      <c r="R192" s="6" t="str">
        <f aca="false">IF($M192="","",IF(COUNTIF($M$3:$M$242,$M192)&gt;1,"sim","não"))</f>
        <v/>
      </c>
    </row>
    <row r="193" customFormat="false" ht="15" hidden="false" customHeight="false" outlineLevel="0" collapsed="false">
      <c r="A193" s="6" t="str">
        <f aca="false">1_lista!A192</f>
        <v>Olacaceae</v>
      </c>
      <c r="B193" s="6" t="str">
        <f aca="false">IF(1_lista!G192="","",1_lista!G192)</f>
        <v>Chaunochiton</v>
      </c>
      <c r="C193" s="6" t="str">
        <f aca="false">IF($B193="","",IF(IFERROR(INDEX(2_plantminer!$A$2:$Z$2000,MATCH($B193,INDEX(2_plantminer!$A$2:$Z$2000,0,MATCH("original.search",2_plantminer!$A$1:$Z$1,0)),0),MATCH("search.str",2_plantminer!$A$1:$Z$1,0))&amp;"","")="NA","",IFERROR(INDEX(2_plantminer!$A$2:$Z$2000,MATCH($B193,INDEX(2_plantminer!$A$2:$Z$2000,0,MATCH("original.search",2_plantminer!$A$1:$Z$1,0)),0),MATCH("search.str",2_plantminer!$A$1:$Z$1,0))&amp;"","")))</f>
        <v/>
      </c>
      <c r="D193" s="6" t="str">
        <f aca="false">IF($B193="","",IF(IFERROR(INDEX(2_plantminer!$A$2:$Z$2000,MATCH($B193,INDEX(2_plantminer!$A$2:$Z$2000,0,MATCH("original.search",2_plantminer!$A$1:$Z$1,0)),0),MATCH("scientific.name",2_plantminer!$A$1:$Z$1,0))&amp;"","")="NA","",IFERROR(INDEX(2_plantminer!$A$2:$Z$2000,MATCH($B193,INDEX(2_plantminer!$A$2:$Z$2000,0,MATCH("original.search",2_plantminer!$A$1:$Z$1,0)),0),MATCH("scientific.name",2_plantminer!$A$1:$Z$1,0))&amp;"","")))</f>
        <v/>
      </c>
      <c r="E193" s="6" t="str">
        <f aca="false">IF($B193="","",IF(IFERROR(INDEX(2_plantminer!$A$2:$Z$2000,MATCH($B193,INDEX(2_plantminer!$A$2:$Z$2000,0,MATCH("original.search",2_plantminer!$A$1:$Z$1,0)),0),MATCH("family",2_plantminer!$A$1:$Z$1,0))&amp;"","")="NA","",IFERROR(INDEX(2_plantminer!$A$2:$Z$2000,MATCH($B193,INDEX(2_plantminer!$A$2:$Z$2000,0,MATCH("original.search",2_plantminer!$A$1:$Z$1,0)),0),MATCH("family",2_plantminer!$A$1:$Z$1,0))&amp;"","")))</f>
        <v/>
      </c>
      <c r="F193" s="6" t="str">
        <f aca="false">IF($B193="","",IF(IFERROR(INDEX(2_plantminer!$A$2:$Z$2000,MATCH($B193,INDEX(2_plantminer!$A$2:$Z$2000,0,MATCH("original.search",2_plantminer!$A$1:$Z$1,0)),0),MATCH("notes",2_plantminer!$A$1:$Z$1,0))&amp;"","")="NA","",IFERROR(INDEX(2_plantminer!$A$2:$Z$2000,MATCH($B193,INDEX(2_plantminer!$A$2:$Z$2000,0,MATCH("original.search",2_plantminer!$A$1:$Z$1,0)),0),MATCH("notes",2_plantminer!$A$1:$Z$1,0))&amp;"","")))</f>
        <v/>
      </c>
      <c r="G193" s="6" t="str">
        <f aca="false">IF($B193="","",IF(IFERROR(INDEX(2_plantminer!$A$2:$Z$2000,MATCH($B193,INDEX(2_plantminer!$A$2:$Z$2000,0,MATCH("original.search",2_plantminer!$A$1:$Z$1,0)),0),MATCH("occurrence",2_plantminer!$A$1:$Z$1,0))&amp;"","")="NA","",IFERROR(INDEX(2_plantminer!$A$2:$Z$2000,MATCH($B193,INDEX(2_plantminer!$A$2:$Z$2000,0,MATCH("original.search",2_plantminer!$A$1:$Z$1,0)),0),MATCH("occurrence",2_plantminer!$A$1:$Z$1,0))&amp;"","")))</f>
        <v/>
      </c>
      <c r="H193" s="6" t="str">
        <f aca="false">IF($B193="","",IF(IFERROR(INDEX(2_plantminer!$A$2:$Z$2000,MATCH($B193,INDEX(2_plantminer!$A$2:$Z$2000,0,MATCH("original.search",2_plantminer!$A$1:$Z$1,0)),0),MATCH("establishment",2_plantminer!$A$1:$Z$1,0))&amp;"","")="NA","",IFERROR(INDEX(2_plantminer!$A$2:$Z$2000,MATCH($B193,INDEX(2_plantminer!$A$2:$Z$2000,0,MATCH("original.search",2_plantminer!$A$1:$Z$1,0)),0),MATCH("establishment",2_plantminer!$A$1:$Z$1,0))&amp;"","")))</f>
        <v/>
      </c>
      <c r="I193" s="6" t="str">
        <f aca="false">IF($B193="","",IF(IFERROR(INDEX(2_plantminer!$A$2:$Z$2000,MATCH($B193,INDEX(2_plantminer!$A$2:$Z$2000,0,MATCH("original.search",2_plantminer!$A$1:$Z$1,0)),0),MATCH("domain",2_plantminer!$A$1:$Z$1,0))&amp;"","")="NA","",IFERROR(INDEX(2_plantminer!$A$2:$Z$2000,MATCH($B193,INDEX(2_plantminer!$A$2:$Z$2000,0,MATCH("original.search",2_plantminer!$A$1:$Z$1,0)),0),MATCH("domain",2_plantminer!$A$1:$Z$1,0))&amp;"","")))</f>
        <v/>
      </c>
      <c r="J193" s="6" t="str">
        <f aca="false">IF(OR($B193="",$G193=""),"",IF(ISNUMBER(SEARCH("BR-AM",$G193)),"sim","não"))</f>
        <v/>
      </c>
      <c r="K193" s="6" t="str">
        <f aca="false">IF($E193="","",IF($E193=$A193,"não","sim"))</f>
        <v/>
      </c>
      <c r="L193" s="6" t="str">
        <f aca="false">IF($B193="","indeterminada",IF(COUNTIF(2_plantminer!$A$1:$Z$1,"original.search")=0,"falta o resultado do Plantminer",IF(ISNUMBER(SEARCH("not found",$F193)),"não encontrado → Flora e Funga",IF(AND($C193="",$F193=""),"sem resultado do Plantminer (confira se colou)",IF(ISNUMBER(SEARCH("check",$F193)),"ambíguo → Flora e Funga",IF(AND(ISNUMBER(SEARCH("misspelled",$F193)),ISNUMBER(SEARCH("synonym",$F193))),"grafia corrigida e sinônimo substituído",IF(ISNUMBER(SEARCH("misspelled",$F193)),"grafia corrigida",IF(ISNUMBER(SEARCH("synonym",$F193)),"sinônimo substituído",IF(AND($C193&lt;&gt;"",$G193="",COUNTIF($C193,"* *")&gt;0),"sem ocorrência no resultado → Flora e Funga",IF($J193="não","fora do AM → conferir identificação","OK"))))))))))</f>
        <v>sem resultado do Plantminer (confira se colou)</v>
      </c>
      <c r="M193" s="9"/>
      <c r="N193" s="9"/>
      <c r="O193" s="9"/>
      <c r="P193" s="9"/>
      <c r="Q193" s="9"/>
      <c r="R193" s="6" t="str">
        <f aca="false">IF($M193="","",IF(COUNTIF($M$3:$M$242,$M193)&gt;1,"sim","não"))</f>
        <v/>
      </c>
    </row>
    <row r="194" customFormat="false" ht="15" hidden="false" customHeight="false" outlineLevel="0" collapsed="false">
      <c r="A194" s="6" t="str">
        <f aca="false">1_lista!A193</f>
        <v>Olacaceae</v>
      </c>
      <c r="B194" s="6" t="str">
        <f aca="false">IF(1_lista!G193="","",1_lista!G193)</f>
        <v>Heisteria laxiflora</v>
      </c>
      <c r="C194" s="6" t="str">
        <f aca="false">IF($B194="","",IF(IFERROR(INDEX(2_plantminer!$A$2:$Z$2000,MATCH($B194,INDEX(2_plantminer!$A$2:$Z$2000,0,MATCH("original.search",2_plantminer!$A$1:$Z$1,0)),0),MATCH("search.str",2_plantminer!$A$1:$Z$1,0))&amp;"","")="NA","",IFERROR(INDEX(2_plantminer!$A$2:$Z$2000,MATCH($B194,INDEX(2_plantminer!$A$2:$Z$2000,0,MATCH("original.search",2_plantminer!$A$1:$Z$1,0)),0),MATCH("search.str",2_plantminer!$A$1:$Z$1,0))&amp;"","")))</f>
        <v/>
      </c>
      <c r="D194" s="6" t="str">
        <f aca="false">IF($B194="","",IF(IFERROR(INDEX(2_plantminer!$A$2:$Z$2000,MATCH($B194,INDEX(2_plantminer!$A$2:$Z$2000,0,MATCH("original.search",2_plantminer!$A$1:$Z$1,0)),0),MATCH("scientific.name",2_plantminer!$A$1:$Z$1,0))&amp;"","")="NA","",IFERROR(INDEX(2_plantminer!$A$2:$Z$2000,MATCH($B194,INDEX(2_plantminer!$A$2:$Z$2000,0,MATCH("original.search",2_plantminer!$A$1:$Z$1,0)),0),MATCH("scientific.name",2_plantminer!$A$1:$Z$1,0))&amp;"","")))</f>
        <v/>
      </c>
      <c r="E194" s="6" t="str">
        <f aca="false">IF($B194="","",IF(IFERROR(INDEX(2_plantminer!$A$2:$Z$2000,MATCH($B194,INDEX(2_plantminer!$A$2:$Z$2000,0,MATCH("original.search",2_plantminer!$A$1:$Z$1,0)),0),MATCH("family",2_plantminer!$A$1:$Z$1,0))&amp;"","")="NA","",IFERROR(INDEX(2_plantminer!$A$2:$Z$2000,MATCH($B194,INDEX(2_plantminer!$A$2:$Z$2000,0,MATCH("original.search",2_plantminer!$A$1:$Z$1,0)),0),MATCH("family",2_plantminer!$A$1:$Z$1,0))&amp;"","")))</f>
        <v/>
      </c>
      <c r="F194" s="6" t="str">
        <f aca="false">IF($B194="","",IF(IFERROR(INDEX(2_plantminer!$A$2:$Z$2000,MATCH($B194,INDEX(2_plantminer!$A$2:$Z$2000,0,MATCH("original.search",2_plantminer!$A$1:$Z$1,0)),0),MATCH("notes",2_plantminer!$A$1:$Z$1,0))&amp;"","")="NA","",IFERROR(INDEX(2_plantminer!$A$2:$Z$2000,MATCH($B194,INDEX(2_plantminer!$A$2:$Z$2000,0,MATCH("original.search",2_plantminer!$A$1:$Z$1,0)),0),MATCH("notes",2_plantminer!$A$1:$Z$1,0))&amp;"","")))</f>
        <v/>
      </c>
      <c r="G194" s="6" t="str">
        <f aca="false">IF($B194="","",IF(IFERROR(INDEX(2_plantminer!$A$2:$Z$2000,MATCH($B194,INDEX(2_plantminer!$A$2:$Z$2000,0,MATCH("original.search",2_plantminer!$A$1:$Z$1,0)),0),MATCH("occurrence",2_plantminer!$A$1:$Z$1,0))&amp;"","")="NA","",IFERROR(INDEX(2_plantminer!$A$2:$Z$2000,MATCH($B194,INDEX(2_plantminer!$A$2:$Z$2000,0,MATCH("original.search",2_plantminer!$A$1:$Z$1,0)),0),MATCH("occurrence",2_plantminer!$A$1:$Z$1,0))&amp;"","")))</f>
        <v/>
      </c>
      <c r="H194" s="6" t="str">
        <f aca="false">IF($B194="","",IF(IFERROR(INDEX(2_plantminer!$A$2:$Z$2000,MATCH($B194,INDEX(2_plantminer!$A$2:$Z$2000,0,MATCH("original.search",2_plantminer!$A$1:$Z$1,0)),0),MATCH("establishment",2_plantminer!$A$1:$Z$1,0))&amp;"","")="NA","",IFERROR(INDEX(2_plantminer!$A$2:$Z$2000,MATCH($B194,INDEX(2_plantminer!$A$2:$Z$2000,0,MATCH("original.search",2_plantminer!$A$1:$Z$1,0)),0),MATCH("establishment",2_plantminer!$A$1:$Z$1,0))&amp;"","")))</f>
        <v/>
      </c>
      <c r="I194" s="6" t="str">
        <f aca="false">IF($B194="","",IF(IFERROR(INDEX(2_plantminer!$A$2:$Z$2000,MATCH($B194,INDEX(2_plantminer!$A$2:$Z$2000,0,MATCH("original.search",2_plantminer!$A$1:$Z$1,0)),0),MATCH("domain",2_plantminer!$A$1:$Z$1,0))&amp;"","")="NA","",IFERROR(INDEX(2_plantminer!$A$2:$Z$2000,MATCH($B194,INDEX(2_plantminer!$A$2:$Z$2000,0,MATCH("original.search",2_plantminer!$A$1:$Z$1,0)),0),MATCH("domain",2_plantminer!$A$1:$Z$1,0))&amp;"","")))</f>
        <v/>
      </c>
      <c r="J194" s="6" t="str">
        <f aca="false">IF(OR($B194="",$G194=""),"",IF(ISNUMBER(SEARCH("BR-AM",$G194)),"sim","não"))</f>
        <v/>
      </c>
      <c r="K194" s="6" t="str">
        <f aca="false">IF($E194="","",IF($E194=$A194,"não","sim"))</f>
        <v/>
      </c>
      <c r="L194" s="6" t="str">
        <f aca="false">IF($B194="","indeterminada",IF(COUNTIF(2_plantminer!$A$1:$Z$1,"original.search")=0,"falta o resultado do Plantminer",IF(ISNUMBER(SEARCH("not found",$F194)),"não encontrado → Flora e Funga",IF(AND($C194="",$F194=""),"sem resultado do Plantminer (confira se colou)",IF(ISNUMBER(SEARCH("check",$F194)),"ambíguo → Flora e Funga",IF(AND(ISNUMBER(SEARCH("misspelled",$F194)),ISNUMBER(SEARCH("synonym",$F194))),"grafia corrigida e sinônimo substituído",IF(ISNUMBER(SEARCH("misspelled",$F194)),"grafia corrigida",IF(ISNUMBER(SEARCH("synonym",$F194)),"sinônimo substituído",IF(AND($C194&lt;&gt;"",$G194="",COUNTIF($C194,"* *")&gt;0),"sem ocorrência no resultado → Flora e Funga",IF($J194="não","fora do AM → conferir identificação","OK"))))))))))</f>
        <v>sem resultado do Plantminer (confira se colou)</v>
      </c>
      <c r="M194" s="9"/>
      <c r="N194" s="9"/>
      <c r="O194" s="9"/>
      <c r="P194" s="9"/>
      <c r="Q194" s="9"/>
      <c r="R194" s="6" t="str">
        <f aca="false">IF($M194="","",IF(COUNTIF($M$3:$M$242,$M194)&gt;1,"sim","não"))</f>
        <v/>
      </c>
    </row>
    <row r="195" customFormat="false" ht="15" hidden="false" customHeight="false" outlineLevel="0" collapsed="false">
      <c r="A195" s="6" t="str">
        <f aca="false">1_lista!A194</f>
        <v>Olacaceae</v>
      </c>
      <c r="B195" s="6" t="str">
        <f aca="false">IF(1_lista!G194="","",1_lista!G194)</f>
        <v>Minquartia guianensis</v>
      </c>
      <c r="C195" s="6" t="str">
        <f aca="false">IF($B195="","",IF(IFERROR(INDEX(2_plantminer!$A$2:$Z$2000,MATCH($B195,INDEX(2_plantminer!$A$2:$Z$2000,0,MATCH("original.search",2_plantminer!$A$1:$Z$1,0)),0),MATCH("search.str",2_plantminer!$A$1:$Z$1,0))&amp;"","")="NA","",IFERROR(INDEX(2_plantminer!$A$2:$Z$2000,MATCH($B195,INDEX(2_plantminer!$A$2:$Z$2000,0,MATCH("original.search",2_plantminer!$A$1:$Z$1,0)),0),MATCH("search.str",2_plantminer!$A$1:$Z$1,0))&amp;"","")))</f>
        <v/>
      </c>
      <c r="D195" s="6" t="str">
        <f aca="false">IF($B195="","",IF(IFERROR(INDEX(2_plantminer!$A$2:$Z$2000,MATCH($B195,INDEX(2_plantminer!$A$2:$Z$2000,0,MATCH("original.search",2_plantminer!$A$1:$Z$1,0)),0),MATCH("scientific.name",2_plantminer!$A$1:$Z$1,0))&amp;"","")="NA","",IFERROR(INDEX(2_plantminer!$A$2:$Z$2000,MATCH($B195,INDEX(2_plantminer!$A$2:$Z$2000,0,MATCH("original.search",2_plantminer!$A$1:$Z$1,0)),0),MATCH("scientific.name",2_plantminer!$A$1:$Z$1,0))&amp;"","")))</f>
        <v/>
      </c>
      <c r="E195" s="6" t="str">
        <f aca="false">IF($B195="","",IF(IFERROR(INDEX(2_plantminer!$A$2:$Z$2000,MATCH($B195,INDEX(2_plantminer!$A$2:$Z$2000,0,MATCH("original.search",2_plantminer!$A$1:$Z$1,0)),0),MATCH("family",2_plantminer!$A$1:$Z$1,0))&amp;"","")="NA","",IFERROR(INDEX(2_plantminer!$A$2:$Z$2000,MATCH($B195,INDEX(2_plantminer!$A$2:$Z$2000,0,MATCH("original.search",2_plantminer!$A$1:$Z$1,0)),0),MATCH("family",2_plantminer!$A$1:$Z$1,0))&amp;"","")))</f>
        <v/>
      </c>
      <c r="F195" s="6" t="str">
        <f aca="false">IF($B195="","",IF(IFERROR(INDEX(2_plantminer!$A$2:$Z$2000,MATCH($B195,INDEX(2_plantminer!$A$2:$Z$2000,0,MATCH("original.search",2_plantminer!$A$1:$Z$1,0)),0),MATCH("notes",2_plantminer!$A$1:$Z$1,0))&amp;"","")="NA","",IFERROR(INDEX(2_plantminer!$A$2:$Z$2000,MATCH($B195,INDEX(2_plantminer!$A$2:$Z$2000,0,MATCH("original.search",2_plantminer!$A$1:$Z$1,0)),0),MATCH("notes",2_plantminer!$A$1:$Z$1,0))&amp;"","")))</f>
        <v/>
      </c>
      <c r="G195" s="6" t="str">
        <f aca="false">IF($B195="","",IF(IFERROR(INDEX(2_plantminer!$A$2:$Z$2000,MATCH($B195,INDEX(2_plantminer!$A$2:$Z$2000,0,MATCH("original.search",2_plantminer!$A$1:$Z$1,0)),0),MATCH("occurrence",2_plantminer!$A$1:$Z$1,0))&amp;"","")="NA","",IFERROR(INDEX(2_plantminer!$A$2:$Z$2000,MATCH($B195,INDEX(2_plantminer!$A$2:$Z$2000,0,MATCH("original.search",2_plantminer!$A$1:$Z$1,0)),0),MATCH("occurrence",2_plantminer!$A$1:$Z$1,0))&amp;"","")))</f>
        <v/>
      </c>
      <c r="H195" s="6" t="str">
        <f aca="false">IF($B195="","",IF(IFERROR(INDEX(2_plantminer!$A$2:$Z$2000,MATCH($B195,INDEX(2_plantminer!$A$2:$Z$2000,0,MATCH("original.search",2_plantminer!$A$1:$Z$1,0)),0),MATCH("establishment",2_plantminer!$A$1:$Z$1,0))&amp;"","")="NA","",IFERROR(INDEX(2_plantminer!$A$2:$Z$2000,MATCH($B195,INDEX(2_plantminer!$A$2:$Z$2000,0,MATCH("original.search",2_plantminer!$A$1:$Z$1,0)),0),MATCH("establishment",2_plantminer!$A$1:$Z$1,0))&amp;"","")))</f>
        <v/>
      </c>
      <c r="I195" s="6" t="str">
        <f aca="false">IF($B195="","",IF(IFERROR(INDEX(2_plantminer!$A$2:$Z$2000,MATCH($B195,INDEX(2_plantminer!$A$2:$Z$2000,0,MATCH("original.search",2_plantminer!$A$1:$Z$1,0)),0),MATCH("domain",2_plantminer!$A$1:$Z$1,0))&amp;"","")="NA","",IFERROR(INDEX(2_plantminer!$A$2:$Z$2000,MATCH($B195,INDEX(2_plantminer!$A$2:$Z$2000,0,MATCH("original.search",2_plantminer!$A$1:$Z$1,0)),0),MATCH("domain",2_plantminer!$A$1:$Z$1,0))&amp;"","")))</f>
        <v/>
      </c>
      <c r="J195" s="6" t="str">
        <f aca="false">IF(OR($B195="",$G195=""),"",IF(ISNUMBER(SEARCH("BR-AM",$G195)),"sim","não"))</f>
        <v/>
      </c>
      <c r="K195" s="6" t="str">
        <f aca="false">IF($E195="","",IF($E195=$A195,"não","sim"))</f>
        <v/>
      </c>
      <c r="L195" s="6" t="str">
        <f aca="false">IF($B195="","indeterminada",IF(COUNTIF(2_plantminer!$A$1:$Z$1,"original.search")=0,"falta o resultado do Plantminer",IF(ISNUMBER(SEARCH("not found",$F195)),"não encontrado → Flora e Funga",IF(AND($C195="",$F195=""),"sem resultado do Plantminer (confira se colou)",IF(ISNUMBER(SEARCH("check",$F195)),"ambíguo → Flora e Funga",IF(AND(ISNUMBER(SEARCH("misspelled",$F195)),ISNUMBER(SEARCH("synonym",$F195))),"grafia corrigida e sinônimo substituído",IF(ISNUMBER(SEARCH("misspelled",$F195)),"grafia corrigida",IF(ISNUMBER(SEARCH("synonym",$F195)),"sinônimo substituído",IF(AND($C195&lt;&gt;"",$G195="",COUNTIF($C195,"* *")&gt;0),"sem ocorrência no resultado → Flora e Funga",IF($J195="não","fora do AM → conferir identificação","OK"))))))))))</f>
        <v>sem resultado do Plantminer (confira se colou)</v>
      </c>
      <c r="M195" s="9"/>
      <c r="N195" s="9"/>
      <c r="O195" s="9"/>
      <c r="P195" s="9"/>
      <c r="Q195" s="9"/>
      <c r="R195" s="6" t="str">
        <f aca="false">IF($M195="","",IF(COUNTIF($M$3:$M$242,$M195)&gt;1,"sim","não"))</f>
        <v/>
      </c>
    </row>
    <row r="196" customFormat="false" ht="15" hidden="false" customHeight="false" outlineLevel="0" collapsed="false">
      <c r="A196" s="6" t="str">
        <f aca="false">1_lista!A195</f>
        <v>Polygalaceae</v>
      </c>
      <c r="B196" s="6" t="str">
        <f aca="false">IF(1_lista!G195="","",1_lista!G195)</f>
        <v>Moutabea</v>
      </c>
      <c r="C196" s="6" t="str">
        <f aca="false">IF($B196="","",IF(IFERROR(INDEX(2_plantminer!$A$2:$Z$2000,MATCH($B196,INDEX(2_plantminer!$A$2:$Z$2000,0,MATCH("original.search",2_plantminer!$A$1:$Z$1,0)),0),MATCH("search.str",2_plantminer!$A$1:$Z$1,0))&amp;"","")="NA","",IFERROR(INDEX(2_plantminer!$A$2:$Z$2000,MATCH($B196,INDEX(2_plantminer!$A$2:$Z$2000,0,MATCH("original.search",2_plantminer!$A$1:$Z$1,0)),0),MATCH("search.str",2_plantminer!$A$1:$Z$1,0))&amp;"","")))</f>
        <v/>
      </c>
      <c r="D196" s="6" t="str">
        <f aca="false">IF($B196="","",IF(IFERROR(INDEX(2_plantminer!$A$2:$Z$2000,MATCH($B196,INDEX(2_plantminer!$A$2:$Z$2000,0,MATCH("original.search",2_plantminer!$A$1:$Z$1,0)),0),MATCH("scientific.name",2_plantminer!$A$1:$Z$1,0))&amp;"","")="NA","",IFERROR(INDEX(2_plantminer!$A$2:$Z$2000,MATCH($B196,INDEX(2_plantminer!$A$2:$Z$2000,0,MATCH("original.search",2_plantminer!$A$1:$Z$1,0)),0),MATCH("scientific.name",2_plantminer!$A$1:$Z$1,0))&amp;"","")))</f>
        <v/>
      </c>
      <c r="E196" s="6" t="str">
        <f aca="false">IF($B196="","",IF(IFERROR(INDEX(2_plantminer!$A$2:$Z$2000,MATCH($B196,INDEX(2_plantminer!$A$2:$Z$2000,0,MATCH("original.search",2_plantminer!$A$1:$Z$1,0)),0),MATCH("family",2_plantminer!$A$1:$Z$1,0))&amp;"","")="NA","",IFERROR(INDEX(2_plantminer!$A$2:$Z$2000,MATCH($B196,INDEX(2_plantminer!$A$2:$Z$2000,0,MATCH("original.search",2_plantminer!$A$1:$Z$1,0)),0),MATCH("family",2_plantminer!$A$1:$Z$1,0))&amp;"","")))</f>
        <v/>
      </c>
      <c r="F196" s="6" t="str">
        <f aca="false">IF($B196="","",IF(IFERROR(INDEX(2_plantminer!$A$2:$Z$2000,MATCH($B196,INDEX(2_plantminer!$A$2:$Z$2000,0,MATCH("original.search",2_plantminer!$A$1:$Z$1,0)),0),MATCH("notes",2_plantminer!$A$1:$Z$1,0))&amp;"","")="NA","",IFERROR(INDEX(2_plantminer!$A$2:$Z$2000,MATCH($B196,INDEX(2_plantminer!$A$2:$Z$2000,0,MATCH("original.search",2_plantminer!$A$1:$Z$1,0)),0),MATCH("notes",2_plantminer!$A$1:$Z$1,0))&amp;"","")))</f>
        <v/>
      </c>
      <c r="G196" s="6" t="str">
        <f aca="false">IF($B196="","",IF(IFERROR(INDEX(2_plantminer!$A$2:$Z$2000,MATCH($B196,INDEX(2_plantminer!$A$2:$Z$2000,0,MATCH("original.search",2_plantminer!$A$1:$Z$1,0)),0),MATCH("occurrence",2_plantminer!$A$1:$Z$1,0))&amp;"","")="NA","",IFERROR(INDEX(2_plantminer!$A$2:$Z$2000,MATCH($B196,INDEX(2_plantminer!$A$2:$Z$2000,0,MATCH("original.search",2_plantminer!$A$1:$Z$1,0)),0),MATCH("occurrence",2_plantminer!$A$1:$Z$1,0))&amp;"","")))</f>
        <v/>
      </c>
      <c r="H196" s="6" t="str">
        <f aca="false">IF($B196="","",IF(IFERROR(INDEX(2_plantminer!$A$2:$Z$2000,MATCH($B196,INDEX(2_plantminer!$A$2:$Z$2000,0,MATCH("original.search",2_plantminer!$A$1:$Z$1,0)),0),MATCH("establishment",2_plantminer!$A$1:$Z$1,0))&amp;"","")="NA","",IFERROR(INDEX(2_plantminer!$A$2:$Z$2000,MATCH($B196,INDEX(2_plantminer!$A$2:$Z$2000,0,MATCH("original.search",2_plantminer!$A$1:$Z$1,0)),0),MATCH("establishment",2_plantminer!$A$1:$Z$1,0))&amp;"","")))</f>
        <v/>
      </c>
      <c r="I196" s="6" t="str">
        <f aca="false">IF($B196="","",IF(IFERROR(INDEX(2_plantminer!$A$2:$Z$2000,MATCH($B196,INDEX(2_plantminer!$A$2:$Z$2000,0,MATCH("original.search",2_plantminer!$A$1:$Z$1,0)),0),MATCH("domain",2_plantminer!$A$1:$Z$1,0))&amp;"","")="NA","",IFERROR(INDEX(2_plantminer!$A$2:$Z$2000,MATCH($B196,INDEX(2_plantminer!$A$2:$Z$2000,0,MATCH("original.search",2_plantminer!$A$1:$Z$1,0)),0),MATCH("domain",2_plantminer!$A$1:$Z$1,0))&amp;"","")))</f>
        <v/>
      </c>
      <c r="J196" s="6" t="str">
        <f aca="false">IF(OR($B196="",$G196=""),"",IF(ISNUMBER(SEARCH("BR-AM",$G196)),"sim","não"))</f>
        <v/>
      </c>
      <c r="K196" s="6" t="str">
        <f aca="false">IF($E196="","",IF($E196=$A196,"não","sim"))</f>
        <v/>
      </c>
      <c r="L196" s="6" t="str">
        <f aca="false">IF($B196="","indeterminada",IF(COUNTIF(2_plantminer!$A$1:$Z$1,"original.search")=0,"falta o resultado do Plantminer",IF(ISNUMBER(SEARCH("not found",$F196)),"não encontrado → Flora e Funga",IF(AND($C196="",$F196=""),"sem resultado do Plantminer (confira se colou)",IF(ISNUMBER(SEARCH("check",$F196)),"ambíguo → Flora e Funga",IF(AND(ISNUMBER(SEARCH("misspelled",$F196)),ISNUMBER(SEARCH("synonym",$F196))),"grafia corrigida e sinônimo substituído",IF(ISNUMBER(SEARCH("misspelled",$F196)),"grafia corrigida",IF(ISNUMBER(SEARCH("synonym",$F196)),"sinônimo substituído",IF(AND($C196&lt;&gt;"",$G196="",COUNTIF($C196,"* *")&gt;0),"sem ocorrência no resultado → Flora e Funga",IF($J196="não","fora do AM → conferir identificação","OK"))))))))))</f>
        <v>sem resultado do Plantminer (confira se colou)</v>
      </c>
      <c r="M196" s="9"/>
      <c r="N196" s="9"/>
      <c r="O196" s="9"/>
      <c r="P196" s="9"/>
      <c r="Q196" s="9"/>
      <c r="R196" s="6" t="str">
        <f aca="false">IF($M196="","",IF(COUNTIF($M$3:$M$242,$M196)&gt;1,"sim","não"))</f>
        <v/>
      </c>
    </row>
    <row r="197" customFormat="false" ht="15" hidden="false" customHeight="false" outlineLevel="0" collapsed="false">
      <c r="A197" s="6" t="str">
        <f aca="false">1_lista!A196</f>
        <v>Polygalaceae</v>
      </c>
      <c r="B197" s="6" t="str">
        <f aca="false">IF(1_lista!G196="","",1_lista!G196)</f>
        <v>Moutabea</v>
      </c>
      <c r="C197" s="6" t="str">
        <f aca="false">IF($B197="","",IF(IFERROR(INDEX(2_plantminer!$A$2:$Z$2000,MATCH($B197,INDEX(2_plantminer!$A$2:$Z$2000,0,MATCH("original.search",2_plantminer!$A$1:$Z$1,0)),0),MATCH("search.str",2_plantminer!$A$1:$Z$1,0))&amp;"","")="NA","",IFERROR(INDEX(2_plantminer!$A$2:$Z$2000,MATCH($B197,INDEX(2_plantminer!$A$2:$Z$2000,0,MATCH("original.search",2_plantminer!$A$1:$Z$1,0)),0),MATCH("search.str",2_plantminer!$A$1:$Z$1,0))&amp;"","")))</f>
        <v/>
      </c>
      <c r="D197" s="6" t="str">
        <f aca="false">IF($B197="","",IF(IFERROR(INDEX(2_plantminer!$A$2:$Z$2000,MATCH($B197,INDEX(2_plantminer!$A$2:$Z$2000,0,MATCH("original.search",2_plantminer!$A$1:$Z$1,0)),0),MATCH("scientific.name",2_plantminer!$A$1:$Z$1,0))&amp;"","")="NA","",IFERROR(INDEX(2_plantminer!$A$2:$Z$2000,MATCH($B197,INDEX(2_plantminer!$A$2:$Z$2000,0,MATCH("original.search",2_plantminer!$A$1:$Z$1,0)),0),MATCH("scientific.name",2_plantminer!$A$1:$Z$1,0))&amp;"","")))</f>
        <v/>
      </c>
      <c r="E197" s="6" t="str">
        <f aca="false">IF($B197="","",IF(IFERROR(INDEX(2_plantminer!$A$2:$Z$2000,MATCH($B197,INDEX(2_plantminer!$A$2:$Z$2000,0,MATCH("original.search",2_plantminer!$A$1:$Z$1,0)),0),MATCH("family",2_plantminer!$A$1:$Z$1,0))&amp;"","")="NA","",IFERROR(INDEX(2_plantminer!$A$2:$Z$2000,MATCH($B197,INDEX(2_plantminer!$A$2:$Z$2000,0,MATCH("original.search",2_plantminer!$A$1:$Z$1,0)),0),MATCH("family",2_plantminer!$A$1:$Z$1,0))&amp;"","")))</f>
        <v/>
      </c>
      <c r="F197" s="6" t="str">
        <f aca="false">IF($B197="","",IF(IFERROR(INDEX(2_plantminer!$A$2:$Z$2000,MATCH($B197,INDEX(2_plantminer!$A$2:$Z$2000,0,MATCH("original.search",2_plantminer!$A$1:$Z$1,0)),0),MATCH("notes",2_plantminer!$A$1:$Z$1,0))&amp;"","")="NA","",IFERROR(INDEX(2_plantminer!$A$2:$Z$2000,MATCH($B197,INDEX(2_plantminer!$A$2:$Z$2000,0,MATCH("original.search",2_plantminer!$A$1:$Z$1,0)),0),MATCH("notes",2_plantminer!$A$1:$Z$1,0))&amp;"","")))</f>
        <v/>
      </c>
      <c r="G197" s="6" t="str">
        <f aca="false">IF($B197="","",IF(IFERROR(INDEX(2_plantminer!$A$2:$Z$2000,MATCH($B197,INDEX(2_plantminer!$A$2:$Z$2000,0,MATCH("original.search",2_plantminer!$A$1:$Z$1,0)),0),MATCH("occurrence",2_plantminer!$A$1:$Z$1,0))&amp;"","")="NA","",IFERROR(INDEX(2_plantminer!$A$2:$Z$2000,MATCH($B197,INDEX(2_plantminer!$A$2:$Z$2000,0,MATCH("original.search",2_plantminer!$A$1:$Z$1,0)),0),MATCH("occurrence",2_plantminer!$A$1:$Z$1,0))&amp;"","")))</f>
        <v/>
      </c>
      <c r="H197" s="6" t="str">
        <f aca="false">IF($B197="","",IF(IFERROR(INDEX(2_plantminer!$A$2:$Z$2000,MATCH($B197,INDEX(2_plantminer!$A$2:$Z$2000,0,MATCH("original.search",2_plantminer!$A$1:$Z$1,0)),0),MATCH("establishment",2_plantminer!$A$1:$Z$1,0))&amp;"","")="NA","",IFERROR(INDEX(2_plantminer!$A$2:$Z$2000,MATCH($B197,INDEX(2_plantminer!$A$2:$Z$2000,0,MATCH("original.search",2_plantminer!$A$1:$Z$1,0)),0),MATCH("establishment",2_plantminer!$A$1:$Z$1,0))&amp;"","")))</f>
        <v/>
      </c>
      <c r="I197" s="6" t="str">
        <f aca="false">IF($B197="","",IF(IFERROR(INDEX(2_plantminer!$A$2:$Z$2000,MATCH($B197,INDEX(2_plantminer!$A$2:$Z$2000,0,MATCH("original.search",2_plantminer!$A$1:$Z$1,0)),0),MATCH("domain",2_plantminer!$A$1:$Z$1,0))&amp;"","")="NA","",IFERROR(INDEX(2_plantminer!$A$2:$Z$2000,MATCH($B197,INDEX(2_plantminer!$A$2:$Z$2000,0,MATCH("original.search",2_plantminer!$A$1:$Z$1,0)),0),MATCH("domain",2_plantminer!$A$1:$Z$1,0))&amp;"","")))</f>
        <v/>
      </c>
      <c r="J197" s="6" t="str">
        <f aca="false">IF(OR($B197="",$G197=""),"",IF(ISNUMBER(SEARCH("BR-AM",$G197)),"sim","não"))</f>
        <v/>
      </c>
      <c r="K197" s="6" t="str">
        <f aca="false">IF($E197="","",IF($E197=$A197,"não","sim"))</f>
        <v/>
      </c>
      <c r="L197" s="6" t="str">
        <f aca="false">IF($B197="","indeterminada",IF(COUNTIF(2_plantminer!$A$1:$Z$1,"original.search")=0,"falta o resultado do Plantminer",IF(ISNUMBER(SEARCH("not found",$F197)),"não encontrado → Flora e Funga",IF(AND($C197="",$F197=""),"sem resultado do Plantminer (confira se colou)",IF(ISNUMBER(SEARCH("check",$F197)),"ambíguo → Flora e Funga",IF(AND(ISNUMBER(SEARCH("misspelled",$F197)),ISNUMBER(SEARCH("synonym",$F197))),"grafia corrigida e sinônimo substituído",IF(ISNUMBER(SEARCH("misspelled",$F197)),"grafia corrigida",IF(ISNUMBER(SEARCH("synonym",$F197)),"sinônimo substituído",IF(AND($C197&lt;&gt;"",$G197="",COUNTIF($C197,"* *")&gt;0),"sem ocorrência no resultado → Flora e Funga",IF($J197="não","fora do AM → conferir identificação","OK"))))))))))</f>
        <v>sem resultado do Plantminer (confira se colou)</v>
      </c>
      <c r="M197" s="9"/>
      <c r="N197" s="9"/>
      <c r="O197" s="9"/>
      <c r="P197" s="9"/>
      <c r="Q197" s="9"/>
      <c r="R197" s="6" t="str">
        <f aca="false">IF($M197="","",IF(COUNTIF($M$3:$M$242,$M197)&gt;1,"sim","não"))</f>
        <v/>
      </c>
    </row>
    <row r="198" customFormat="false" ht="15" hidden="false" customHeight="false" outlineLevel="0" collapsed="false">
      <c r="A198" s="6" t="str">
        <f aca="false">1_lista!A197</f>
        <v>Quiinaceae</v>
      </c>
      <c r="B198" s="6" t="str">
        <f aca="false">IF(1_lista!G197="","",1_lista!G197)</f>
        <v>Lacunaria crenata</v>
      </c>
      <c r="C198" s="6" t="str">
        <f aca="false">IF($B198="","",IF(IFERROR(INDEX(2_plantminer!$A$2:$Z$2000,MATCH($B198,INDEX(2_plantminer!$A$2:$Z$2000,0,MATCH("original.search",2_plantminer!$A$1:$Z$1,0)),0),MATCH("search.str",2_plantminer!$A$1:$Z$1,0))&amp;"","")="NA","",IFERROR(INDEX(2_plantminer!$A$2:$Z$2000,MATCH($B198,INDEX(2_plantminer!$A$2:$Z$2000,0,MATCH("original.search",2_plantminer!$A$1:$Z$1,0)),0),MATCH("search.str",2_plantminer!$A$1:$Z$1,0))&amp;"","")))</f>
        <v/>
      </c>
      <c r="D198" s="6" t="str">
        <f aca="false">IF($B198="","",IF(IFERROR(INDEX(2_plantminer!$A$2:$Z$2000,MATCH($B198,INDEX(2_plantminer!$A$2:$Z$2000,0,MATCH("original.search",2_plantminer!$A$1:$Z$1,0)),0),MATCH("scientific.name",2_plantminer!$A$1:$Z$1,0))&amp;"","")="NA","",IFERROR(INDEX(2_plantminer!$A$2:$Z$2000,MATCH($B198,INDEX(2_plantminer!$A$2:$Z$2000,0,MATCH("original.search",2_plantminer!$A$1:$Z$1,0)),0),MATCH("scientific.name",2_plantminer!$A$1:$Z$1,0))&amp;"","")))</f>
        <v/>
      </c>
      <c r="E198" s="6" t="str">
        <f aca="false">IF($B198="","",IF(IFERROR(INDEX(2_plantminer!$A$2:$Z$2000,MATCH($B198,INDEX(2_plantminer!$A$2:$Z$2000,0,MATCH("original.search",2_plantminer!$A$1:$Z$1,0)),0),MATCH("family",2_plantminer!$A$1:$Z$1,0))&amp;"","")="NA","",IFERROR(INDEX(2_plantminer!$A$2:$Z$2000,MATCH($B198,INDEX(2_plantminer!$A$2:$Z$2000,0,MATCH("original.search",2_plantminer!$A$1:$Z$1,0)),0),MATCH("family",2_plantminer!$A$1:$Z$1,0))&amp;"","")))</f>
        <v/>
      </c>
      <c r="F198" s="6" t="str">
        <f aca="false">IF($B198="","",IF(IFERROR(INDEX(2_plantminer!$A$2:$Z$2000,MATCH($B198,INDEX(2_plantminer!$A$2:$Z$2000,0,MATCH("original.search",2_plantminer!$A$1:$Z$1,0)),0),MATCH("notes",2_plantminer!$A$1:$Z$1,0))&amp;"","")="NA","",IFERROR(INDEX(2_plantminer!$A$2:$Z$2000,MATCH($B198,INDEX(2_plantminer!$A$2:$Z$2000,0,MATCH("original.search",2_plantminer!$A$1:$Z$1,0)),0),MATCH("notes",2_plantminer!$A$1:$Z$1,0))&amp;"","")))</f>
        <v/>
      </c>
      <c r="G198" s="6" t="str">
        <f aca="false">IF($B198="","",IF(IFERROR(INDEX(2_plantminer!$A$2:$Z$2000,MATCH($B198,INDEX(2_plantminer!$A$2:$Z$2000,0,MATCH("original.search",2_plantminer!$A$1:$Z$1,0)),0),MATCH("occurrence",2_plantminer!$A$1:$Z$1,0))&amp;"","")="NA","",IFERROR(INDEX(2_plantminer!$A$2:$Z$2000,MATCH($B198,INDEX(2_plantminer!$A$2:$Z$2000,0,MATCH("original.search",2_plantminer!$A$1:$Z$1,0)),0),MATCH("occurrence",2_plantminer!$A$1:$Z$1,0))&amp;"","")))</f>
        <v/>
      </c>
      <c r="H198" s="6" t="str">
        <f aca="false">IF($B198="","",IF(IFERROR(INDEX(2_plantminer!$A$2:$Z$2000,MATCH($B198,INDEX(2_plantminer!$A$2:$Z$2000,0,MATCH("original.search",2_plantminer!$A$1:$Z$1,0)),0),MATCH("establishment",2_plantminer!$A$1:$Z$1,0))&amp;"","")="NA","",IFERROR(INDEX(2_plantminer!$A$2:$Z$2000,MATCH($B198,INDEX(2_plantminer!$A$2:$Z$2000,0,MATCH("original.search",2_plantminer!$A$1:$Z$1,0)),0),MATCH("establishment",2_plantminer!$A$1:$Z$1,0))&amp;"","")))</f>
        <v/>
      </c>
      <c r="I198" s="6" t="str">
        <f aca="false">IF($B198="","",IF(IFERROR(INDEX(2_plantminer!$A$2:$Z$2000,MATCH($B198,INDEX(2_plantminer!$A$2:$Z$2000,0,MATCH("original.search",2_plantminer!$A$1:$Z$1,0)),0),MATCH("domain",2_plantminer!$A$1:$Z$1,0))&amp;"","")="NA","",IFERROR(INDEX(2_plantminer!$A$2:$Z$2000,MATCH($B198,INDEX(2_plantminer!$A$2:$Z$2000,0,MATCH("original.search",2_plantminer!$A$1:$Z$1,0)),0),MATCH("domain",2_plantminer!$A$1:$Z$1,0))&amp;"","")))</f>
        <v/>
      </c>
      <c r="J198" s="6" t="str">
        <f aca="false">IF(OR($B198="",$G198=""),"",IF(ISNUMBER(SEARCH("BR-AM",$G198)),"sim","não"))</f>
        <v/>
      </c>
      <c r="K198" s="6" t="str">
        <f aca="false">IF($E198="","",IF($E198=$A198,"não","sim"))</f>
        <v/>
      </c>
      <c r="L198" s="6" t="str">
        <f aca="false">IF($B198="","indeterminada",IF(COUNTIF(2_plantminer!$A$1:$Z$1,"original.search")=0,"falta o resultado do Plantminer",IF(ISNUMBER(SEARCH("not found",$F198)),"não encontrado → Flora e Funga",IF(AND($C198="",$F198=""),"sem resultado do Plantminer (confira se colou)",IF(ISNUMBER(SEARCH("check",$F198)),"ambíguo → Flora e Funga",IF(AND(ISNUMBER(SEARCH("misspelled",$F198)),ISNUMBER(SEARCH("synonym",$F198))),"grafia corrigida e sinônimo substituído",IF(ISNUMBER(SEARCH("misspelled",$F198)),"grafia corrigida",IF(ISNUMBER(SEARCH("synonym",$F198)),"sinônimo substituído",IF(AND($C198&lt;&gt;"",$G198="",COUNTIF($C198,"* *")&gt;0),"sem ocorrência no resultado → Flora e Funga",IF($J198="não","fora do AM → conferir identificação","OK"))))))))))</f>
        <v>sem resultado do Plantminer (confira se colou)</v>
      </c>
      <c r="M198" s="9"/>
      <c r="N198" s="9"/>
      <c r="O198" s="9"/>
      <c r="P198" s="9"/>
      <c r="Q198" s="9"/>
      <c r="R198" s="6" t="str">
        <f aca="false">IF($M198="","",IF(COUNTIF($M$3:$M$242,$M198)&gt;1,"sim","não"))</f>
        <v/>
      </c>
    </row>
    <row r="199" customFormat="false" ht="15" hidden="false" customHeight="false" outlineLevel="0" collapsed="false">
      <c r="A199" s="6" t="str">
        <f aca="false">1_lista!A198</f>
        <v>Rubiaceae</v>
      </c>
      <c r="B199" s="6" t="str">
        <f aca="false">IF(1_lista!G198="","",1_lista!G198)</f>
        <v>Chimarrhis turbinata</v>
      </c>
      <c r="C199" s="6" t="str">
        <f aca="false">IF($B199="","",IF(IFERROR(INDEX(2_plantminer!$A$2:$Z$2000,MATCH($B199,INDEX(2_plantminer!$A$2:$Z$2000,0,MATCH("original.search",2_plantminer!$A$1:$Z$1,0)),0),MATCH("search.str",2_plantminer!$A$1:$Z$1,0))&amp;"","")="NA","",IFERROR(INDEX(2_plantminer!$A$2:$Z$2000,MATCH($B199,INDEX(2_plantminer!$A$2:$Z$2000,0,MATCH("original.search",2_plantminer!$A$1:$Z$1,0)),0),MATCH("search.str",2_plantminer!$A$1:$Z$1,0))&amp;"","")))</f>
        <v/>
      </c>
      <c r="D199" s="6" t="str">
        <f aca="false">IF($B199="","",IF(IFERROR(INDEX(2_plantminer!$A$2:$Z$2000,MATCH($B199,INDEX(2_plantminer!$A$2:$Z$2000,0,MATCH("original.search",2_plantminer!$A$1:$Z$1,0)),0),MATCH("scientific.name",2_plantminer!$A$1:$Z$1,0))&amp;"","")="NA","",IFERROR(INDEX(2_plantminer!$A$2:$Z$2000,MATCH($B199,INDEX(2_plantminer!$A$2:$Z$2000,0,MATCH("original.search",2_plantminer!$A$1:$Z$1,0)),0),MATCH("scientific.name",2_plantminer!$A$1:$Z$1,0))&amp;"","")))</f>
        <v/>
      </c>
      <c r="E199" s="6" t="str">
        <f aca="false">IF($B199="","",IF(IFERROR(INDEX(2_plantminer!$A$2:$Z$2000,MATCH($B199,INDEX(2_plantminer!$A$2:$Z$2000,0,MATCH("original.search",2_plantminer!$A$1:$Z$1,0)),0),MATCH("family",2_plantminer!$A$1:$Z$1,0))&amp;"","")="NA","",IFERROR(INDEX(2_plantminer!$A$2:$Z$2000,MATCH($B199,INDEX(2_plantminer!$A$2:$Z$2000,0,MATCH("original.search",2_plantminer!$A$1:$Z$1,0)),0),MATCH("family",2_plantminer!$A$1:$Z$1,0))&amp;"","")))</f>
        <v/>
      </c>
      <c r="F199" s="6" t="str">
        <f aca="false">IF($B199="","",IF(IFERROR(INDEX(2_plantminer!$A$2:$Z$2000,MATCH($B199,INDEX(2_plantminer!$A$2:$Z$2000,0,MATCH("original.search",2_plantminer!$A$1:$Z$1,0)),0),MATCH("notes",2_plantminer!$A$1:$Z$1,0))&amp;"","")="NA","",IFERROR(INDEX(2_plantminer!$A$2:$Z$2000,MATCH($B199,INDEX(2_plantminer!$A$2:$Z$2000,0,MATCH("original.search",2_plantminer!$A$1:$Z$1,0)),0),MATCH("notes",2_plantminer!$A$1:$Z$1,0))&amp;"","")))</f>
        <v/>
      </c>
      <c r="G199" s="6" t="str">
        <f aca="false">IF($B199="","",IF(IFERROR(INDEX(2_plantminer!$A$2:$Z$2000,MATCH($B199,INDEX(2_plantminer!$A$2:$Z$2000,0,MATCH("original.search",2_plantminer!$A$1:$Z$1,0)),0),MATCH("occurrence",2_plantminer!$A$1:$Z$1,0))&amp;"","")="NA","",IFERROR(INDEX(2_plantminer!$A$2:$Z$2000,MATCH($B199,INDEX(2_plantminer!$A$2:$Z$2000,0,MATCH("original.search",2_plantminer!$A$1:$Z$1,0)),0),MATCH("occurrence",2_plantminer!$A$1:$Z$1,0))&amp;"","")))</f>
        <v/>
      </c>
      <c r="H199" s="6" t="str">
        <f aca="false">IF($B199="","",IF(IFERROR(INDEX(2_plantminer!$A$2:$Z$2000,MATCH($B199,INDEX(2_plantminer!$A$2:$Z$2000,0,MATCH("original.search",2_plantminer!$A$1:$Z$1,0)),0),MATCH("establishment",2_plantminer!$A$1:$Z$1,0))&amp;"","")="NA","",IFERROR(INDEX(2_plantminer!$A$2:$Z$2000,MATCH($B199,INDEX(2_plantminer!$A$2:$Z$2000,0,MATCH("original.search",2_plantminer!$A$1:$Z$1,0)),0),MATCH("establishment",2_plantminer!$A$1:$Z$1,0))&amp;"","")))</f>
        <v/>
      </c>
      <c r="I199" s="6" t="str">
        <f aca="false">IF($B199="","",IF(IFERROR(INDEX(2_plantminer!$A$2:$Z$2000,MATCH($B199,INDEX(2_plantminer!$A$2:$Z$2000,0,MATCH("original.search",2_plantminer!$A$1:$Z$1,0)),0),MATCH("domain",2_plantminer!$A$1:$Z$1,0))&amp;"","")="NA","",IFERROR(INDEX(2_plantminer!$A$2:$Z$2000,MATCH($B199,INDEX(2_plantminer!$A$2:$Z$2000,0,MATCH("original.search",2_plantminer!$A$1:$Z$1,0)),0),MATCH("domain",2_plantminer!$A$1:$Z$1,0))&amp;"","")))</f>
        <v/>
      </c>
      <c r="J199" s="6" t="str">
        <f aca="false">IF(OR($B199="",$G199=""),"",IF(ISNUMBER(SEARCH("BR-AM",$G199)),"sim","não"))</f>
        <v/>
      </c>
      <c r="K199" s="6" t="str">
        <f aca="false">IF($E199="","",IF($E199=$A199,"não","sim"))</f>
        <v/>
      </c>
      <c r="L199" s="6" t="str">
        <f aca="false">IF($B199="","indeterminada",IF(COUNTIF(2_plantminer!$A$1:$Z$1,"original.search")=0,"falta o resultado do Plantminer",IF(ISNUMBER(SEARCH("not found",$F199)),"não encontrado → Flora e Funga",IF(AND($C199="",$F199=""),"sem resultado do Plantminer (confira se colou)",IF(ISNUMBER(SEARCH("check",$F199)),"ambíguo → Flora e Funga",IF(AND(ISNUMBER(SEARCH("misspelled",$F199)),ISNUMBER(SEARCH("synonym",$F199))),"grafia corrigida e sinônimo substituído",IF(ISNUMBER(SEARCH("misspelled",$F199)),"grafia corrigida",IF(ISNUMBER(SEARCH("synonym",$F199)),"sinônimo substituído",IF(AND($C199&lt;&gt;"",$G199="",COUNTIF($C199,"* *")&gt;0),"sem ocorrência no resultado → Flora e Funga",IF($J199="não","fora do AM → conferir identificação","OK"))))))))))</f>
        <v>sem resultado do Plantminer (confira se colou)</v>
      </c>
      <c r="M199" s="9"/>
      <c r="N199" s="9"/>
      <c r="O199" s="9"/>
      <c r="P199" s="9"/>
      <c r="Q199" s="9"/>
      <c r="R199" s="6" t="str">
        <f aca="false">IF($M199="","",IF(COUNTIF($M$3:$M$242,$M199)&gt;1,"sim","não"))</f>
        <v/>
      </c>
    </row>
    <row r="200" customFormat="false" ht="15" hidden="false" customHeight="false" outlineLevel="0" collapsed="false">
      <c r="A200" s="6" t="str">
        <f aca="false">1_lista!A199</f>
        <v>Rubiaceae</v>
      </c>
      <c r="B200" s="6" t="str">
        <f aca="false">IF(1_lista!G199="","",1_lista!G199)</f>
        <v>Duroia hirsuta</v>
      </c>
      <c r="C200" s="6" t="str">
        <f aca="false">IF($B200="","",IF(IFERROR(INDEX(2_plantminer!$A$2:$Z$2000,MATCH($B200,INDEX(2_plantminer!$A$2:$Z$2000,0,MATCH("original.search",2_plantminer!$A$1:$Z$1,0)),0),MATCH("search.str",2_plantminer!$A$1:$Z$1,0))&amp;"","")="NA","",IFERROR(INDEX(2_plantminer!$A$2:$Z$2000,MATCH($B200,INDEX(2_plantminer!$A$2:$Z$2000,0,MATCH("original.search",2_plantminer!$A$1:$Z$1,0)),0),MATCH("search.str",2_plantminer!$A$1:$Z$1,0))&amp;"","")))</f>
        <v/>
      </c>
      <c r="D200" s="6" t="str">
        <f aca="false">IF($B200="","",IF(IFERROR(INDEX(2_plantminer!$A$2:$Z$2000,MATCH($B200,INDEX(2_plantminer!$A$2:$Z$2000,0,MATCH("original.search",2_plantminer!$A$1:$Z$1,0)),0),MATCH("scientific.name",2_plantminer!$A$1:$Z$1,0))&amp;"","")="NA","",IFERROR(INDEX(2_plantminer!$A$2:$Z$2000,MATCH($B200,INDEX(2_plantminer!$A$2:$Z$2000,0,MATCH("original.search",2_plantminer!$A$1:$Z$1,0)),0),MATCH("scientific.name",2_plantminer!$A$1:$Z$1,0))&amp;"","")))</f>
        <v/>
      </c>
      <c r="E200" s="6" t="str">
        <f aca="false">IF($B200="","",IF(IFERROR(INDEX(2_plantminer!$A$2:$Z$2000,MATCH($B200,INDEX(2_plantminer!$A$2:$Z$2000,0,MATCH("original.search",2_plantminer!$A$1:$Z$1,0)),0),MATCH("family",2_plantminer!$A$1:$Z$1,0))&amp;"","")="NA","",IFERROR(INDEX(2_plantminer!$A$2:$Z$2000,MATCH($B200,INDEX(2_plantminer!$A$2:$Z$2000,0,MATCH("original.search",2_plantminer!$A$1:$Z$1,0)),0),MATCH("family",2_plantminer!$A$1:$Z$1,0))&amp;"","")))</f>
        <v/>
      </c>
      <c r="F200" s="6" t="str">
        <f aca="false">IF($B200="","",IF(IFERROR(INDEX(2_plantminer!$A$2:$Z$2000,MATCH($B200,INDEX(2_plantminer!$A$2:$Z$2000,0,MATCH("original.search",2_plantminer!$A$1:$Z$1,0)),0),MATCH("notes",2_plantminer!$A$1:$Z$1,0))&amp;"","")="NA","",IFERROR(INDEX(2_plantminer!$A$2:$Z$2000,MATCH($B200,INDEX(2_plantminer!$A$2:$Z$2000,0,MATCH("original.search",2_plantminer!$A$1:$Z$1,0)),0),MATCH("notes",2_plantminer!$A$1:$Z$1,0))&amp;"","")))</f>
        <v/>
      </c>
      <c r="G200" s="6" t="str">
        <f aca="false">IF($B200="","",IF(IFERROR(INDEX(2_plantminer!$A$2:$Z$2000,MATCH($B200,INDEX(2_plantminer!$A$2:$Z$2000,0,MATCH("original.search",2_plantminer!$A$1:$Z$1,0)),0),MATCH("occurrence",2_plantminer!$A$1:$Z$1,0))&amp;"","")="NA","",IFERROR(INDEX(2_plantminer!$A$2:$Z$2000,MATCH($B200,INDEX(2_plantminer!$A$2:$Z$2000,0,MATCH("original.search",2_plantminer!$A$1:$Z$1,0)),0),MATCH("occurrence",2_plantminer!$A$1:$Z$1,0))&amp;"","")))</f>
        <v/>
      </c>
      <c r="H200" s="6" t="str">
        <f aca="false">IF($B200="","",IF(IFERROR(INDEX(2_plantminer!$A$2:$Z$2000,MATCH($B200,INDEX(2_plantminer!$A$2:$Z$2000,0,MATCH("original.search",2_plantminer!$A$1:$Z$1,0)),0),MATCH("establishment",2_plantminer!$A$1:$Z$1,0))&amp;"","")="NA","",IFERROR(INDEX(2_plantminer!$A$2:$Z$2000,MATCH($B200,INDEX(2_plantminer!$A$2:$Z$2000,0,MATCH("original.search",2_plantminer!$A$1:$Z$1,0)),0),MATCH("establishment",2_plantminer!$A$1:$Z$1,0))&amp;"","")))</f>
        <v/>
      </c>
      <c r="I200" s="6" t="str">
        <f aca="false">IF($B200="","",IF(IFERROR(INDEX(2_plantminer!$A$2:$Z$2000,MATCH($B200,INDEX(2_plantminer!$A$2:$Z$2000,0,MATCH("original.search",2_plantminer!$A$1:$Z$1,0)),0),MATCH("domain",2_plantminer!$A$1:$Z$1,0))&amp;"","")="NA","",IFERROR(INDEX(2_plantminer!$A$2:$Z$2000,MATCH($B200,INDEX(2_plantminer!$A$2:$Z$2000,0,MATCH("original.search",2_plantminer!$A$1:$Z$1,0)),0),MATCH("domain",2_plantminer!$A$1:$Z$1,0))&amp;"","")))</f>
        <v/>
      </c>
      <c r="J200" s="6" t="str">
        <f aca="false">IF(OR($B200="",$G200=""),"",IF(ISNUMBER(SEARCH("BR-AM",$G200)),"sim","não"))</f>
        <v/>
      </c>
      <c r="K200" s="6" t="str">
        <f aca="false">IF($E200="","",IF($E200=$A200,"não","sim"))</f>
        <v/>
      </c>
      <c r="L200" s="6" t="str">
        <f aca="false">IF($B200="","indeterminada",IF(COUNTIF(2_plantminer!$A$1:$Z$1,"original.search")=0,"falta o resultado do Plantminer",IF(ISNUMBER(SEARCH("not found",$F200)),"não encontrado → Flora e Funga",IF(AND($C200="",$F200=""),"sem resultado do Plantminer (confira se colou)",IF(ISNUMBER(SEARCH("check",$F200)),"ambíguo → Flora e Funga",IF(AND(ISNUMBER(SEARCH("misspelled",$F200)),ISNUMBER(SEARCH("synonym",$F200))),"grafia corrigida e sinônimo substituído",IF(ISNUMBER(SEARCH("misspelled",$F200)),"grafia corrigida",IF(ISNUMBER(SEARCH("synonym",$F200)),"sinônimo substituído",IF(AND($C200&lt;&gt;"",$G200="",COUNTIF($C200,"* *")&gt;0),"sem ocorrência no resultado → Flora e Funga",IF($J200="não","fora do AM → conferir identificação","OK"))))))))))</f>
        <v>sem resultado do Plantminer (confira se colou)</v>
      </c>
      <c r="M200" s="9"/>
      <c r="N200" s="9"/>
      <c r="O200" s="9"/>
      <c r="P200" s="9"/>
      <c r="Q200" s="9"/>
      <c r="R200" s="6" t="str">
        <f aca="false">IF($M200="","",IF(COUNTIF($M$3:$M$242,$M200)&gt;1,"sim","não"))</f>
        <v/>
      </c>
    </row>
    <row r="201" customFormat="false" ht="15" hidden="false" customHeight="false" outlineLevel="0" collapsed="false">
      <c r="A201" s="6" t="str">
        <f aca="false">1_lista!A200</f>
        <v>Rubiaceae</v>
      </c>
      <c r="B201" s="6" t="str">
        <f aca="false">IF(1_lista!G200="","",1_lista!G200)</f>
        <v>Duroia macrophylla</v>
      </c>
      <c r="C201" s="6" t="str">
        <f aca="false">IF($B201="","",IF(IFERROR(INDEX(2_plantminer!$A$2:$Z$2000,MATCH($B201,INDEX(2_plantminer!$A$2:$Z$2000,0,MATCH("original.search",2_plantminer!$A$1:$Z$1,0)),0),MATCH("search.str",2_plantminer!$A$1:$Z$1,0))&amp;"","")="NA","",IFERROR(INDEX(2_plantminer!$A$2:$Z$2000,MATCH($B201,INDEX(2_plantminer!$A$2:$Z$2000,0,MATCH("original.search",2_plantminer!$A$1:$Z$1,0)),0),MATCH("search.str",2_plantminer!$A$1:$Z$1,0))&amp;"","")))</f>
        <v/>
      </c>
      <c r="D201" s="6" t="str">
        <f aca="false">IF($B201="","",IF(IFERROR(INDEX(2_plantminer!$A$2:$Z$2000,MATCH($B201,INDEX(2_plantminer!$A$2:$Z$2000,0,MATCH("original.search",2_plantminer!$A$1:$Z$1,0)),0),MATCH("scientific.name",2_plantminer!$A$1:$Z$1,0))&amp;"","")="NA","",IFERROR(INDEX(2_plantminer!$A$2:$Z$2000,MATCH($B201,INDEX(2_plantminer!$A$2:$Z$2000,0,MATCH("original.search",2_plantminer!$A$1:$Z$1,0)),0),MATCH("scientific.name",2_plantminer!$A$1:$Z$1,0))&amp;"","")))</f>
        <v/>
      </c>
      <c r="E201" s="6" t="str">
        <f aca="false">IF($B201="","",IF(IFERROR(INDEX(2_plantminer!$A$2:$Z$2000,MATCH($B201,INDEX(2_plantminer!$A$2:$Z$2000,0,MATCH("original.search",2_plantminer!$A$1:$Z$1,0)),0),MATCH("family",2_plantminer!$A$1:$Z$1,0))&amp;"","")="NA","",IFERROR(INDEX(2_plantminer!$A$2:$Z$2000,MATCH($B201,INDEX(2_plantminer!$A$2:$Z$2000,0,MATCH("original.search",2_plantminer!$A$1:$Z$1,0)),0),MATCH("family",2_plantminer!$A$1:$Z$1,0))&amp;"","")))</f>
        <v/>
      </c>
      <c r="F201" s="6" t="str">
        <f aca="false">IF($B201="","",IF(IFERROR(INDEX(2_plantminer!$A$2:$Z$2000,MATCH($B201,INDEX(2_plantminer!$A$2:$Z$2000,0,MATCH("original.search",2_plantminer!$A$1:$Z$1,0)),0),MATCH("notes",2_plantminer!$A$1:$Z$1,0))&amp;"","")="NA","",IFERROR(INDEX(2_plantminer!$A$2:$Z$2000,MATCH($B201,INDEX(2_plantminer!$A$2:$Z$2000,0,MATCH("original.search",2_plantminer!$A$1:$Z$1,0)),0),MATCH("notes",2_plantminer!$A$1:$Z$1,0))&amp;"","")))</f>
        <v/>
      </c>
      <c r="G201" s="6" t="str">
        <f aca="false">IF($B201="","",IF(IFERROR(INDEX(2_plantminer!$A$2:$Z$2000,MATCH($B201,INDEX(2_plantminer!$A$2:$Z$2000,0,MATCH("original.search",2_plantminer!$A$1:$Z$1,0)),0),MATCH("occurrence",2_plantminer!$A$1:$Z$1,0))&amp;"","")="NA","",IFERROR(INDEX(2_plantminer!$A$2:$Z$2000,MATCH($B201,INDEX(2_plantminer!$A$2:$Z$2000,0,MATCH("original.search",2_plantminer!$A$1:$Z$1,0)),0),MATCH("occurrence",2_plantminer!$A$1:$Z$1,0))&amp;"","")))</f>
        <v/>
      </c>
      <c r="H201" s="6" t="str">
        <f aca="false">IF($B201="","",IF(IFERROR(INDEX(2_plantminer!$A$2:$Z$2000,MATCH($B201,INDEX(2_plantminer!$A$2:$Z$2000,0,MATCH("original.search",2_plantminer!$A$1:$Z$1,0)),0),MATCH("establishment",2_plantminer!$A$1:$Z$1,0))&amp;"","")="NA","",IFERROR(INDEX(2_plantminer!$A$2:$Z$2000,MATCH($B201,INDEX(2_plantminer!$A$2:$Z$2000,0,MATCH("original.search",2_plantminer!$A$1:$Z$1,0)),0),MATCH("establishment",2_plantminer!$A$1:$Z$1,0))&amp;"","")))</f>
        <v/>
      </c>
      <c r="I201" s="6" t="str">
        <f aca="false">IF($B201="","",IF(IFERROR(INDEX(2_plantminer!$A$2:$Z$2000,MATCH($B201,INDEX(2_plantminer!$A$2:$Z$2000,0,MATCH("original.search",2_plantminer!$A$1:$Z$1,0)),0),MATCH("domain",2_plantminer!$A$1:$Z$1,0))&amp;"","")="NA","",IFERROR(INDEX(2_plantminer!$A$2:$Z$2000,MATCH($B201,INDEX(2_plantminer!$A$2:$Z$2000,0,MATCH("original.search",2_plantminer!$A$1:$Z$1,0)),0),MATCH("domain",2_plantminer!$A$1:$Z$1,0))&amp;"","")))</f>
        <v/>
      </c>
      <c r="J201" s="6" t="str">
        <f aca="false">IF(OR($B201="",$G201=""),"",IF(ISNUMBER(SEARCH("BR-AM",$G201)),"sim","não"))</f>
        <v/>
      </c>
      <c r="K201" s="6" t="str">
        <f aca="false">IF($E201="","",IF($E201=$A201,"não","sim"))</f>
        <v/>
      </c>
      <c r="L201" s="6" t="str">
        <f aca="false">IF($B201="","indeterminada",IF(COUNTIF(2_plantminer!$A$1:$Z$1,"original.search")=0,"falta o resultado do Plantminer",IF(ISNUMBER(SEARCH("not found",$F201)),"não encontrado → Flora e Funga",IF(AND($C201="",$F201=""),"sem resultado do Plantminer (confira se colou)",IF(ISNUMBER(SEARCH("check",$F201)),"ambíguo → Flora e Funga",IF(AND(ISNUMBER(SEARCH("misspelled",$F201)),ISNUMBER(SEARCH("synonym",$F201))),"grafia corrigida e sinônimo substituído",IF(ISNUMBER(SEARCH("misspelled",$F201)),"grafia corrigida",IF(ISNUMBER(SEARCH("synonym",$F201)),"sinônimo substituído",IF(AND($C201&lt;&gt;"",$G201="",COUNTIF($C201,"* *")&gt;0),"sem ocorrência no resultado → Flora e Funga",IF($J201="não","fora do AM → conferir identificação","OK"))))))))))</f>
        <v>sem resultado do Plantminer (confira se colou)</v>
      </c>
      <c r="M201" s="9"/>
      <c r="N201" s="9"/>
      <c r="O201" s="9"/>
      <c r="P201" s="9"/>
      <c r="Q201" s="9"/>
      <c r="R201" s="6" t="str">
        <f aca="false">IF($M201="","",IF(COUNTIF($M$3:$M$242,$M201)&gt;1,"sim","não"))</f>
        <v/>
      </c>
    </row>
    <row r="202" customFormat="false" ht="15" hidden="false" customHeight="false" outlineLevel="0" collapsed="false">
      <c r="A202" s="6" t="str">
        <f aca="false">1_lista!A201</f>
        <v>Rubiaceae</v>
      </c>
      <c r="B202" s="6" t="str">
        <f aca="false">IF(1_lista!G201="","",1_lista!G201)</f>
        <v>Faramea corymbosa</v>
      </c>
      <c r="C202" s="6" t="str">
        <f aca="false">IF($B202="","",IF(IFERROR(INDEX(2_plantminer!$A$2:$Z$2000,MATCH($B202,INDEX(2_plantminer!$A$2:$Z$2000,0,MATCH("original.search",2_plantminer!$A$1:$Z$1,0)),0),MATCH("search.str",2_plantminer!$A$1:$Z$1,0))&amp;"","")="NA","",IFERROR(INDEX(2_plantminer!$A$2:$Z$2000,MATCH($B202,INDEX(2_plantminer!$A$2:$Z$2000,0,MATCH("original.search",2_plantminer!$A$1:$Z$1,0)),0),MATCH("search.str",2_plantminer!$A$1:$Z$1,0))&amp;"","")))</f>
        <v/>
      </c>
      <c r="D202" s="6" t="str">
        <f aca="false">IF($B202="","",IF(IFERROR(INDEX(2_plantminer!$A$2:$Z$2000,MATCH($B202,INDEX(2_plantminer!$A$2:$Z$2000,0,MATCH("original.search",2_plantminer!$A$1:$Z$1,0)),0),MATCH("scientific.name",2_plantminer!$A$1:$Z$1,0))&amp;"","")="NA","",IFERROR(INDEX(2_plantminer!$A$2:$Z$2000,MATCH($B202,INDEX(2_plantminer!$A$2:$Z$2000,0,MATCH("original.search",2_plantminer!$A$1:$Z$1,0)),0),MATCH("scientific.name",2_plantminer!$A$1:$Z$1,0))&amp;"","")))</f>
        <v/>
      </c>
      <c r="E202" s="6" t="str">
        <f aca="false">IF($B202="","",IF(IFERROR(INDEX(2_plantminer!$A$2:$Z$2000,MATCH($B202,INDEX(2_plantminer!$A$2:$Z$2000,0,MATCH("original.search",2_plantminer!$A$1:$Z$1,0)),0),MATCH("family",2_plantminer!$A$1:$Z$1,0))&amp;"","")="NA","",IFERROR(INDEX(2_plantminer!$A$2:$Z$2000,MATCH($B202,INDEX(2_plantminer!$A$2:$Z$2000,0,MATCH("original.search",2_plantminer!$A$1:$Z$1,0)),0),MATCH("family",2_plantminer!$A$1:$Z$1,0))&amp;"","")))</f>
        <v/>
      </c>
      <c r="F202" s="6" t="str">
        <f aca="false">IF($B202="","",IF(IFERROR(INDEX(2_plantminer!$A$2:$Z$2000,MATCH($B202,INDEX(2_plantminer!$A$2:$Z$2000,0,MATCH("original.search",2_plantminer!$A$1:$Z$1,0)),0),MATCH("notes",2_plantminer!$A$1:$Z$1,0))&amp;"","")="NA","",IFERROR(INDEX(2_plantminer!$A$2:$Z$2000,MATCH($B202,INDEX(2_plantminer!$A$2:$Z$2000,0,MATCH("original.search",2_plantminer!$A$1:$Z$1,0)),0),MATCH("notes",2_plantminer!$A$1:$Z$1,0))&amp;"","")))</f>
        <v/>
      </c>
      <c r="G202" s="6" t="str">
        <f aca="false">IF($B202="","",IF(IFERROR(INDEX(2_plantminer!$A$2:$Z$2000,MATCH($B202,INDEX(2_plantminer!$A$2:$Z$2000,0,MATCH("original.search",2_plantminer!$A$1:$Z$1,0)),0),MATCH("occurrence",2_plantminer!$A$1:$Z$1,0))&amp;"","")="NA","",IFERROR(INDEX(2_plantminer!$A$2:$Z$2000,MATCH($B202,INDEX(2_plantminer!$A$2:$Z$2000,0,MATCH("original.search",2_plantminer!$A$1:$Z$1,0)),0),MATCH("occurrence",2_plantminer!$A$1:$Z$1,0))&amp;"","")))</f>
        <v/>
      </c>
      <c r="H202" s="6" t="str">
        <f aca="false">IF($B202="","",IF(IFERROR(INDEX(2_plantminer!$A$2:$Z$2000,MATCH($B202,INDEX(2_plantminer!$A$2:$Z$2000,0,MATCH("original.search",2_plantminer!$A$1:$Z$1,0)),0),MATCH("establishment",2_plantminer!$A$1:$Z$1,0))&amp;"","")="NA","",IFERROR(INDEX(2_plantminer!$A$2:$Z$2000,MATCH($B202,INDEX(2_plantminer!$A$2:$Z$2000,0,MATCH("original.search",2_plantminer!$A$1:$Z$1,0)),0),MATCH("establishment",2_plantminer!$A$1:$Z$1,0))&amp;"","")))</f>
        <v/>
      </c>
      <c r="I202" s="6" t="str">
        <f aca="false">IF($B202="","",IF(IFERROR(INDEX(2_plantminer!$A$2:$Z$2000,MATCH($B202,INDEX(2_plantminer!$A$2:$Z$2000,0,MATCH("original.search",2_plantminer!$A$1:$Z$1,0)),0),MATCH("domain",2_plantminer!$A$1:$Z$1,0))&amp;"","")="NA","",IFERROR(INDEX(2_plantminer!$A$2:$Z$2000,MATCH($B202,INDEX(2_plantminer!$A$2:$Z$2000,0,MATCH("original.search",2_plantminer!$A$1:$Z$1,0)),0),MATCH("domain",2_plantminer!$A$1:$Z$1,0))&amp;"","")))</f>
        <v/>
      </c>
      <c r="J202" s="6" t="str">
        <f aca="false">IF(OR($B202="",$G202=""),"",IF(ISNUMBER(SEARCH("BR-AM",$G202)),"sim","não"))</f>
        <v/>
      </c>
      <c r="K202" s="6" t="str">
        <f aca="false">IF($E202="","",IF($E202=$A202,"não","sim"))</f>
        <v/>
      </c>
      <c r="L202" s="6" t="str">
        <f aca="false">IF($B202="","indeterminada",IF(COUNTIF(2_plantminer!$A$1:$Z$1,"original.search")=0,"falta o resultado do Plantminer",IF(ISNUMBER(SEARCH("not found",$F202)),"não encontrado → Flora e Funga",IF(AND($C202="",$F202=""),"sem resultado do Plantminer (confira se colou)",IF(ISNUMBER(SEARCH("check",$F202)),"ambíguo → Flora e Funga",IF(AND(ISNUMBER(SEARCH("misspelled",$F202)),ISNUMBER(SEARCH("synonym",$F202))),"grafia corrigida e sinônimo substituído",IF(ISNUMBER(SEARCH("misspelled",$F202)),"grafia corrigida",IF(ISNUMBER(SEARCH("synonym",$F202)),"sinônimo substituído",IF(AND($C202&lt;&gt;"",$G202="",COUNTIF($C202,"* *")&gt;0),"sem ocorrência no resultado → Flora e Funga",IF($J202="não","fora do AM → conferir identificação","OK"))))))))))</f>
        <v>sem resultado do Plantminer (confira se colou)</v>
      </c>
      <c r="M202" s="9"/>
      <c r="N202" s="9"/>
      <c r="O202" s="9"/>
      <c r="P202" s="9"/>
      <c r="Q202" s="9"/>
      <c r="R202" s="6" t="str">
        <f aca="false">IF($M202="","",IF(COUNTIF($M$3:$M$242,$M202)&gt;1,"sim","não"))</f>
        <v/>
      </c>
    </row>
    <row r="203" customFormat="false" ht="15" hidden="false" customHeight="false" outlineLevel="0" collapsed="false">
      <c r="A203" s="6" t="str">
        <f aca="false">1_lista!A202</f>
        <v>Sapindaceae</v>
      </c>
      <c r="B203" s="6" t="str">
        <f aca="false">IF(1_lista!G202="","",1_lista!G202)</f>
        <v>Cupania</v>
      </c>
      <c r="C203" s="6" t="str">
        <f aca="false">IF($B203="","",IF(IFERROR(INDEX(2_plantminer!$A$2:$Z$2000,MATCH($B203,INDEX(2_plantminer!$A$2:$Z$2000,0,MATCH("original.search",2_plantminer!$A$1:$Z$1,0)),0),MATCH("search.str",2_plantminer!$A$1:$Z$1,0))&amp;"","")="NA","",IFERROR(INDEX(2_plantminer!$A$2:$Z$2000,MATCH($B203,INDEX(2_plantminer!$A$2:$Z$2000,0,MATCH("original.search",2_plantminer!$A$1:$Z$1,0)),0),MATCH("search.str",2_plantminer!$A$1:$Z$1,0))&amp;"","")))</f>
        <v/>
      </c>
      <c r="D203" s="6" t="str">
        <f aca="false">IF($B203="","",IF(IFERROR(INDEX(2_plantminer!$A$2:$Z$2000,MATCH($B203,INDEX(2_plantminer!$A$2:$Z$2000,0,MATCH("original.search",2_plantminer!$A$1:$Z$1,0)),0),MATCH("scientific.name",2_plantminer!$A$1:$Z$1,0))&amp;"","")="NA","",IFERROR(INDEX(2_plantminer!$A$2:$Z$2000,MATCH($B203,INDEX(2_plantminer!$A$2:$Z$2000,0,MATCH("original.search",2_plantminer!$A$1:$Z$1,0)),0),MATCH("scientific.name",2_plantminer!$A$1:$Z$1,0))&amp;"","")))</f>
        <v/>
      </c>
      <c r="E203" s="6" t="str">
        <f aca="false">IF($B203="","",IF(IFERROR(INDEX(2_plantminer!$A$2:$Z$2000,MATCH($B203,INDEX(2_plantminer!$A$2:$Z$2000,0,MATCH("original.search",2_plantminer!$A$1:$Z$1,0)),0),MATCH("family",2_plantminer!$A$1:$Z$1,0))&amp;"","")="NA","",IFERROR(INDEX(2_plantminer!$A$2:$Z$2000,MATCH($B203,INDEX(2_plantminer!$A$2:$Z$2000,0,MATCH("original.search",2_plantminer!$A$1:$Z$1,0)),0),MATCH("family",2_plantminer!$A$1:$Z$1,0))&amp;"","")))</f>
        <v/>
      </c>
      <c r="F203" s="6" t="str">
        <f aca="false">IF($B203="","",IF(IFERROR(INDEX(2_plantminer!$A$2:$Z$2000,MATCH($B203,INDEX(2_plantminer!$A$2:$Z$2000,0,MATCH("original.search",2_plantminer!$A$1:$Z$1,0)),0),MATCH("notes",2_plantminer!$A$1:$Z$1,0))&amp;"","")="NA","",IFERROR(INDEX(2_plantminer!$A$2:$Z$2000,MATCH($B203,INDEX(2_plantminer!$A$2:$Z$2000,0,MATCH("original.search",2_plantminer!$A$1:$Z$1,0)),0),MATCH("notes",2_plantminer!$A$1:$Z$1,0))&amp;"","")))</f>
        <v/>
      </c>
      <c r="G203" s="6" t="str">
        <f aca="false">IF($B203="","",IF(IFERROR(INDEX(2_plantminer!$A$2:$Z$2000,MATCH($B203,INDEX(2_plantminer!$A$2:$Z$2000,0,MATCH("original.search",2_plantminer!$A$1:$Z$1,0)),0),MATCH("occurrence",2_plantminer!$A$1:$Z$1,0))&amp;"","")="NA","",IFERROR(INDEX(2_plantminer!$A$2:$Z$2000,MATCH($B203,INDEX(2_plantminer!$A$2:$Z$2000,0,MATCH("original.search",2_plantminer!$A$1:$Z$1,0)),0),MATCH("occurrence",2_plantminer!$A$1:$Z$1,0))&amp;"","")))</f>
        <v/>
      </c>
      <c r="H203" s="6" t="str">
        <f aca="false">IF($B203="","",IF(IFERROR(INDEX(2_plantminer!$A$2:$Z$2000,MATCH($B203,INDEX(2_plantminer!$A$2:$Z$2000,0,MATCH("original.search",2_plantminer!$A$1:$Z$1,0)),0),MATCH("establishment",2_plantminer!$A$1:$Z$1,0))&amp;"","")="NA","",IFERROR(INDEX(2_plantminer!$A$2:$Z$2000,MATCH($B203,INDEX(2_plantminer!$A$2:$Z$2000,0,MATCH("original.search",2_plantminer!$A$1:$Z$1,0)),0),MATCH("establishment",2_plantminer!$A$1:$Z$1,0))&amp;"","")))</f>
        <v/>
      </c>
      <c r="I203" s="6" t="str">
        <f aca="false">IF($B203="","",IF(IFERROR(INDEX(2_plantminer!$A$2:$Z$2000,MATCH($B203,INDEX(2_plantminer!$A$2:$Z$2000,0,MATCH("original.search",2_plantminer!$A$1:$Z$1,0)),0),MATCH("domain",2_plantminer!$A$1:$Z$1,0))&amp;"","")="NA","",IFERROR(INDEX(2_plantminer!$A$2:$Z$2000,MATCH($B203,INDEX(2_plantminer!$A$2:$Z$2000,0,MATCH("original.search",2_plantminer!$A$1:$Z$1,0)),0),MATCH("domain",2_plantminer!$A$1:$Z$1,0))&amp;"","")))</f>
        <v/>
      </c>
      <c r="J203" s="6" t="str">
        <f aca="false">IF(OR($B203="",$G203=""),"",IF(ISNUMBER(SEARCH("BR-AM",$G203)),"sim","não"))</f>
        <v/>
      </c>
      <c r="K203" s="6" t="str">
        <f aca="false">IF($E203="","",IF($E203=$A203,"não","sim"))</f>
        <v/>
      </c>
      <c r="L203" s="6" t="str">
        <f aca="false">IF($B203="","indeterminada",IF(COUNTIF(2_plantminer!$A$1:$Z$1,"original.search")=0,"falta o resultado do Plantminer",IF(ISNUMBER(SEARCH("not found",$F203)),"não encontrado → Flora e Funga",IF(AND($C203="",$F203=""),"sem resultado do Plantminer (confira se colou)",IF(ISNUMBER(SEARCH("check",$F203)),"ambíguo → Flora e Funga",IF(AND(ISNUMBER(SEARCH("misspelled",$F203)),ISNUMBER(SEARCH("synonym",$F203))),"grafia corrigida e sinônimo substituído",IF(ISNUMBER(SEARCH("misspelled",$F203)),"grafia corrigida",IF(ISNUMBER(SEARCH("synonym",$F203)),"sinônimo substituído",IF(AND($C203&lt;&gt;"",$G203="",COUNTIF($C203,"* *")&gt;0),"sem ocorrência no resultado → Flora e Funga",IF($J203="não","fora do AM → conferir identificação","OK"))))))))))</f>
        <v>sem resultado do Plantminer (confira se colou)</v>
      </c>
      <c r="M203" s="9"/>
      <c r="N203" s="9"/>
      <c r="O203" s="9"/>
      <c r="P203" s="9"/>
      <c r="Q203" s="9"/>
      <c r="R203" s="6" t="str">
        <f aca="false">IF($M203="","",IF(COUNTIF($M$3:$M$242,$M203)&gt;1,"sim","não"))</f>
        <v/>
      </c>
    </row>
    <row r="204" customFormat="false" ht="15" hidden="false" customHeight="false" outlineLevel="0" collapsed="false">
      <c r="A204" s="6" t="str">
        <f aca="false">1_lista!A203</f>
        <v>Sapindaceae</v>
      </c>
      <c r="B204" s="6" t="str">
        <f aca="false">IF(1_lista!G203="","",1_lista!G203)</f>
        <v>Talisia eximia</v>
      </c>
      <c r="C204" s="6" t="str">
        <f aca="false">IF($B204="","",IF(IFERROR(INDEX(2_plantminer!$A$2:$Z$2000,MATCH($B204,INDEX(2_plantminer!$A$2:$Z$2000,0,MATCH("original.search",2_plantminer!$A$1:$Z$1,0)),0),MATCH("search.str",2_plantminer!$A$1:$Z$1,0))&amp;"","")="NA","",IFERROR(INDEX(2_plantminer!$A$2:$Z$2000,MATCH($B204,INDEX(2_plantminer!$A$2:$Z$2000,0,MATCH("original.search",2_plantminer!$A$1:$Z$1,0)),0),MATCH("search.str",2_plantminer!$A$1:$Z$1,0))&amp;"","")))</f>
        <v/>
      </c>
      <c r="D204" s="6" t="str">
        <f aca="false">IF($B204="","",IF(IFERROR(INDEX(2_plantminer!$A$2:$Z$2000,MATCH($B204,INDEX(2_plantminer!$A$2:$Z$2000,0,MATCH("original.search",2_plantminer!$A$1:$Z$1,0)),0),MATCH("scientific.name",2_plantminer!$A$1:$Z$1,0))&amp;"","")="NA","",IFERROR(INDEX(2_plantminer!$A$2:$Z$2000,MATCH($B204,INDEX(2_plantminer!$A$2:$Z$2000,0,MATCH("original.search",2_plantminer!$A$1:$Z$1,0)),0),MATCH("scientific.name",2_plantminer!$A$1:$Z$1,0))&amp;"","")))</f>
        <v/>
      </c>
      <c r="E204" s="6" t="str">
        <f aca="false">IF($B204="","",IF(IFERROR(INDEX(2_plantminer!$A$2:$Z$2000,MATCH($B204,INDEX(2_plantminer!$A$2:$Z$2000,0,MATCH("original.search",2_plantminer!$A$1:$Z$1,0)),0),MATCH("family",2_plantminer!$A$1:$Z$1,0))&amp;"","")="NA","",IFERROR(INDEX(2_plantminer!$A$2:$Z$2000,MATCH($B204,INDEX(2_plantminer!$A$2:$Z$2000,0,MATCH("original.search",2_plantminer!$A$1:$Z$1,0)),0),MATCH("family",2_plantminer!$A$1:$Z$1,0))&amp;"","")))</f>
        <v/>
      </c>
      <c r="F204" s="6" t="str">
        <f aca="false">IF($B204="","",IF(IFERROR(INDEX(2_plantminer!$A$2:$Z$2000,MATCH($B204,INDEX(2_plantminer!$A$2:$Z$2000,0,MATCH("original.search",2_plantminer!$A$1:$Z$1,0)),0),MATCH("notes",2_plantminer!$A$1:$Z$1,0))&amp;"","")="NA","",IFERROR(INDEX(2_plantminer!$A$2:$Z$2000,MATCH($B204,INDEX(2_plantminer!$A$2:$Z$2000,0,MATCH("original.search",2_plantminer!$A$1:$Z$1,0)),0),MATCH("notes",2_plantminer!$A$1:$Z$1,0))&amp;"","")))</f>
        <v/>
      </c>
      <c r="G204" s="6" t="str">
        <f aca="false">IF($B204="","",IF(IFERROR(INDEX(2_plantminer!$A$2:$Z$2000,MATCH($B204,INDEX(2_plantminer!$A$2:$Z$2000,0,MATCH("original.search",2_plantminer!$A$1:$Z$1,0)),0),MATCH("occurrence",2_plantminer!$A$1:$Z$1,0))&amp;"","")="NA","",IFERROR(INDEX(2_plantminer!$A$2:$Z$2000,MATCH($B204,INDEX(2_plantminer!$A$2:$Z$2000,0,MATCH("original.search",2_plantminer!$A$1:$Z$1,0)),0),MATCH("occurrence",2_plantminer!$A$1:$Z$1,0))&amp;"","")))</f>
        <v/>
      </c>
      <c r="H204" s="6" t="str">
        <f aca="false">IF($B204="","",IF(IFERROR(INDEX(2_plantminer!$A$2:$Z$2000,MATCH($B204,INDEX(2_plantminer!$A$2:$Z$2000,0,MATCH("original.search",2_plantminer!$A$1:$Z$1,0)),0),MATCH("establishment",2_plantminer!$A$1:$Z$1,0))&amp;"","")="NA","",IFERROR(INDEX(2_plantminer!$A$2:$Z$2000,MATCH($B204,INDEX(2_plantminer!$A$2:$Z$2000,0,MATCH("original.search",2_plantminer!$A$1:$Z$1,0)),0),MATCH("establishment",2_plantminer!$A$1:$Z$1,0))&amp;"","")))</f>
        <v/>
      </c>
      <c r="I204" s="6" t="str">
        <f aca="false">IF($B204="","",IF(IFERROR(INDEX(2_plantminer!$A$2:$Z$2000,MATCH($B204,INDEX(2_plantminer!$A$2:$Z$2000,0,MATCH("original.search",2_plantminer!$A$1:$Z$1,0)),0),MATCH("domain",2_plantminer!$A$1:$Z$1,0))&amp;"","")="NA","",IFERROR(INDEX(2_plantminer!$A$2:$Z$2000,MATCH($B204,INDEX(2_plantminer!$A$2:$Z$2000,0,MATCH("original.search",2_plantminer!$A$1:$Z$1,0)),0),MATCH("domain",2_plantminer!$A$1:$Z$1,0))&amp;"","")))</f>
        <v/>
      </c>
      <c r="J204" s="6" t="str">
        <f aca="false">IF(OR($B204="",$G204=""),"",IF(ISNUMBER(SEARCH("BR-AM",$G204)),"sim","não"))</f>
        <v/>
      </c>
      <c r="K204" s="6" t="str">
        <f aca="false">IF($E204="","",IF($E204=$A204,"não","sim"))</f>
        <v/>
      </c>
      <c r="L204" s="6" t="str">
        <f aca="false">IF($B204="","indeterminada",IF(COUNTIF(2_plantminer!$A$1:$Z$1,"original.search")=0,"falta o resultado do Plantminer",IF(ISNUMBER(SEARCH("not found",$F204)),"não encontrado → Flora e Funga",IF(AND($C204="",$F204=""),"sem resultado do Plantminer (confira se colou)",IF(ISNUMBER(SEARCH("check",$F204)),"ambíguo → Flora e Funga",IF(AND(ISNUMBER(SEARCH("misspelled",$F204)),ISNUMBER(SEARCH("synonym",$F204))),"grafia corrigida e sinônimo substituído",IF(ISNUMBER(SEARCH("misspelled",$F204)),"grafia corrigida",IF(ISNUMBER(SEARCH("synonym",$F204)),"sinônimo substituído",IF(AND($C204&lt;&gt;"",$G204="",COUNTIF($C204,"* *")&gt;0),"sem ocorrência no resultado → Flora e Funga",IF($J204="não","fora do AM → conferir identificação","OK"))))))))))</f>
        <v>sem resultado do Plantminer (confira se colou)</v>
      </c>
      <c r="M204" s="9"/>
      <c r="N204" s="9"/>
      <c r="O204" s="9"/>
      <c r="P204" s="9"/>
      <c r="Q204" s="9"/>
      <c r="R204" s="6" t="str">
        <f aca="false">IF($M204="","",IF(COUNTIF($M$3:$M$242,$M204)&gt;1,"sim","não"))</f>
        <v/>
      </c>
    </row>
    <row r="205" customFormat="false" ht="15" hidden="false" customHeight="false" outlineLevel="0" collapsed="false">
      <c r="A205" s="6" t="str">
        <f aca="false">1_lista!A204</f>
        <v>Sapindaceae</v>
      </c>
      <c r="B205" s="6" t="str">
        <f aca="false">IF(1_lista!G204="","",1_lista!G204)</f>
        <v>Talisia</v>
      </c>
      <c r="C205" s="6" t="str">
        <f aca="false">IF($B205="","",IF(IFERROR(INDEX(2_plantminer!$A$2:$Z$2000,MATCH($B205,INDEX(2_plantminer!$A$2:$Z$2000,0,MATCH("original.search",2_plantminer!$A$1:$Z$1,0)),0),MATCH("search.str",2_plantminer!$A$1:$Z$1,0))&amp;"","")="NA","",IFERROR(INDEX(2_plantminer!$A$2:$Z$2000,MATCH($B205,INDEX(2_plantminer!$A$2:$Z$2000,0,MATCH("original.search",2_plantminer!$A$1:$Z$1,0)),0),MATCH("search.str",2_plantminer!$A$1:$Z$1,0))&amp;"","")))</f>
        <v/>
      </c>
      <c r="D205" s="6" t="str">
        <f aca="false">IF($B205="","",IF(IFERROR(INDEX(2_plantminer!$A$2:$Z$2000,MATCH($B205,INDEX(2_plantminer!$A$2:$Z$2000,0,MATCH("original.search",2_plantminer!$A$1:$Z$1,0)),0),MATCH("scientific.name",2_plantminer!$A$1:$Z$1,0))&amp;"","")="NA","",IFERROR(INDEX(2_plantminer!$A$2:$Z$2000,MATCH($B205,INDEX(2_plantminer!$A$2:$Z$2000,0,MATCH("original.search",2_plantminer!$A$1:$Z$1,0)),0),MATCH("scientific.name",2_plantminer!$A$1:$Z$1,0))&amp;"","")))</f>
        <v/>
      </c>
      <c r="E205" s="6" t="str">
        <f aca="false">IF($B205="","",IF(IFERROR(INDEX(2_plantminer!$A$2:$Z$2000,MATCH($B205,INDEX(2_plantminer!$A$2:$Z$2000,0,MATCH("original.search",2_plantminer!$A$1:$Z$1,0)),0),MATCH("family",2_plantminer!$A$1:$Z$1,0))&amp;"","")="NA","",IFERROR(INDEX(2_plantminer!$A$2:$Z$2000,MATCH($B205,INDEX(2_plantminer!$A$2:$Z$2000,0,MATCH("original.search",2_plantminer!$A$1:$Z$1,0)),0),MATCH("family",2_plantminer!$A$1:$Z$1,0))&amp;"","")))</f>
        <v/>
      </c>
      <c r="F205" s="6" t="str">
        <f aca="false">IF($B205="","",IF(IFERROR(INDEX(2_plantminer!$A$2:$Z$2000,MATCH($B205,INDEX(2_plantminer!$A$2:$Z$2000,0,MATCH("original.search",2_plantminer!$A$1:$Z$1,0)),0),MATCH("notes",2_plantminer!$A$1:$Z$1,0))&amp;"","")="NA","",IFERROR(INDEX(2_plantminer!$A$2:$Z$2000,MATCH($B205,INDEX(2_plantminer!$A$2:$Z$2000,0,MATCH("original.search",2_plantminer!$A$1:$Z$1,0)),0),MATCH("notes",2_plantminer!$A$1:$Z$1,0))&amp;"","")))</f>
        <v/>
      </c>
      <c r="G205" s="6" t="str">
        <f aca="false">IF($B205="","",IF(IFERROR(INDEX(2_plantminer!$A$2:$Z$2000,MATCH($B205,INDEX(2_plantminer!$A$2:$Z$2000,0,MATCH("original.search",2_plantminer!$A$1:$Z$1,0)),0),MATCH("occurrence",2_plantminer!$A$1:$Z$1,0))&amp;"","")="NA","",IFERROR(INDEX(2_plantminer!$A$2:$Z$2000,MATCH($B205,INDEX(2_plantminer!$A$2:$Z$2000,0,MATCH("original.search",2_plantminer!$A$1:$Z$1,0)),0),MATCH("occurrence",2_plantminer!$A$1:$Z$1,0))&amp;"","")))</f>
        <v/>
      </c>
      <c r="H205" s="6" t="str">
        <f aca="false">IF($B205="","",IF(IFERROR(INDEX(2_plantminer!$A$2:$Z$2000,MATCH($B205,INDEX(2_plantminer!$A$2:$Z$2000,0,MATCH("original.search",2_plantminer!$A$1:$Z$1,0)),0),MATCH("establishment",2_plantminer!$A$1:$Z$1,0))&amp;"","")="NA","",IFERROR(INDEX(2_plantminer!$A$2:$Z$2000,MATCH($B205,INDEX(2_plantminer!$A$2:$Z$2000,0,MATCH("original.search",2_plantminer!$A$1:$Z$1,0)),0),MATCH("establishment",2_plantminer!$A$1:$Z$1,0))&amp;"","")))</f>
        <v/>
      </c>
      <c r="I205" s="6" t="str">
        <f aca="false">IF($B205="","",IF(IFERROR(INDEX(2_plantminer!$A$2:$Z$2000,MATCH($B205,INDEX(2_plantminer!$A$2:$Z$2000,0,MATCH("original.search",2_plantminer!$A$1:$Z$1,0)),0),MATCH("domain",2_plantminer!$A$1:$Z$1,0))&amp;"","")="NA","",IFERROR(INDEX(2_plantminer!$A$2:$Z$2000,MATCH($B205,INDEX(2_plantminer!$A$2:$Z$2000,0,MATCH("original.search",2_plantminer!$A$1:$Z$1,0)),0),MATCH("domain",2_plantminer!$A$1:$Z$1,0))&amp;"","")))</f>
        <v/>
      </c>
      <c r="J205" s="6" t="str">
        <f aca="false">IF(OR($B205="",$G205=""),"",IF(ISNUMBER(SEARCH("BR-AM",$G205)),"sim","não"))</f>
        <v/>
      </c>
      <c r="K205" s="6" t="str">
        <f aca="false">IF($E205="","",IF($E205=$A205,"não","sim"))</f>
        <v/>
      </c>
      <c r="L205" s="6" t="str">
        <f aca="false">IF($B205="","indeterminada",IF(COUNTIF(2_plantminer!$A$1:$Z$1,"original.search")=0,"falta o resultado do Plantminer",IF(ISNUMBER(SEARCH("not found",$F205)),"não encontrado → Flora e Funga",IF(AND($C205="",$F205=""),"sem resultado do Plantminer (confira se colou)",IF(ISNUMBER(SEARCH("check",$F205)),"ambíguo → Flora e Funga",IF(AND(ISNUMBER(SEARCH("misspelled",$F205)),ISNUMBER(SEARCH("synonym",$F205))),"grafia corrigida e sinônimo substituído",IF(ISNUMBER(SEARCH("misspelled",$F205)),"grafia corrigida",IF(ISNUMBER(SEARCH("synonym",$F205)),"sinônimo substituído",IF(AND($C205&lt;&gt;"",$G205="",COUNTIF($C205,"* *")&gt;0),"sem ocorrência no resultado → Flora e Funga",IF($J205="não","fora do AM → conferir identificação","OK"))))))))))</f>
        <v>sem resultado do Plantminer (confira se colou)</v>
      </c>
      <c r="M205" s="9"/>
      <c r="N205" s="9"/>
      <c r="O205" s="9"/>
      <c r="P205" s="9"/>
      <c r="Q205" s="9"/>
      <c r="R205" s="6" t="str">
        <f aca="false">IF($M205="","",IF(COUNTIF($M$3:$M$242,$M205)&gt;1,"sim","não"))</f>
        <v/>
      </c>
    </row>
    <row r="206" customFormat="false" ht="15" hidden="false" customHeight="false" outlineLevel="0" collapsed="false">
      <c r="A206" s="6" t="str">
        <f aca="false">1_lista!A205</f>
        <v>Sapotaceae</v>
      </c>
      <c r="B206" s="6" t="str">
        <f aca="false">IF(1_lista!G205="","",1_lista!G205)</f>
        <v>Chrysophyllum</v>
      </c>
      <c r="C206" s="6" t="str">
        <f aca="false">IF($B206="","",IF(IFERROR(INDEX(2_plantminer!$A$2:$Z$2000,MATCH($B206,INDEX(2_plantminer!$A$2:$Z$2000,0,MATCH("original.search",2_plantminer!$A$1:$Z$1,0)),0),MATCH("search.str",2_plantminer!$A$1:$Z$1,0))&amp;"","")="NA","",IFERROR(INDEX(2_plantminer!$A$2:$Z$2000,MATCH($B206,INDEX(2_plantminer!$A$2:$Z$2000,0,MATCH("original.search",2_plantminer!$A$1:$Z$1,0)),0),MATCH("search.str",2_plantminer!$A$1:$Z$1,0))&amp;"","")))</f>
        <v/>
      </c>
      <c r="D206" s="6" t="str">
        <f aca="false">IF($B206="","",IF(IFERROR(INDEX(2_plantminer!$A$2:$Z$2000,MATCH($B206,INDEX(2_plantminer!$A$2:$Z$2000,0,MATCH("original.search",2_plantminer!$A$1:$Z$1,0)),0),MATCH("scientific.name",2_plantminer!$A$1:$Z$1,0))&amp;"","")="NA","",IFERROR(INDEX(2_plantminer!$A$2:$Z$2000,MATCH($B206,INDEX(2_plantminer!$A$2:$Z$2000,0,MATCH("original.search",2_plantminer!$A$1:$Z$1,0)),0),MATCH("scientific.name",2_plantminer!$A$1:$Z$1,0))&amp;"","")))</f>
        <v/>
      </c>
      <c r="E206" s="6" t="str">
        <f aca="false">IF($B206="","",IF(IFERROR(INDEX(2_plantminer!$A$2:$Z$2000,MATCH($B206,INDEX(2_plantminer!$A$2:$Z$2000,0,MATCH("original.search",2_plantminer!$A$1:$Z$1,0)),0),MATCH("family",2_plantminer!$A$1:$Z$1,0))&amp;"","")="NA","",IFERROR(INDEX(2_plantminer!$A$2:$Z$2000,MATCH($B206,INDEX(2_plantminer!$A$2:$Z$2000,0,MATCH("original.search",2_plantminer!$A$1:$Z$1,0)),0),MATCH("family",2_plantminer!$A$1:$Z$1,0))&amp;"","")))</f>
        <v/>
      </c>
      <c r="F206" s="6" t="str">
        <f aca="false">IF($B206="","",IF(IFERROR(INDEX(2_plantminer!$A$2:$Z$2000,MATCH($B206,INDEX(2_plantminer!$A$2:$Z$2000,0,MATCH("original.search",2_plantminer!$A$1:$Z$1,0)),0),MATCH("notes",2_plantminer!$A$1:$Z$1,0))&amp;"","")="NA","",IFERROR(INDEX(2_plantminer!$A$2:$Z$2000,MATCH($B206,INDEX(2_plantminer!$A$2:$Z$2000,0,MATCH("original.search",2_plantminer!$A$1:$Z$1,0)),0),MATCH("notes",2_plantminer!$A$1:$Z$1,0))&amp;"","")))</f>
        <v/>
      </c>
      <c r="G206" s="6" t="str">
        <f aca="false">IF($B206="","",IF(IFERROR(INDEX(2_plantminer!$A$2:$Z$2000,MATCH($B206,INDEX(2_plantminer!$A$2:$Z$2000,0,MATCH("original.search",2_plantminer!$A$1:$Z$1,0)),0),MATCH("occurrence",2_plantminer!$A$1:$Z$1,0))&amp;"","")="NA","",IFERROR(INDEX(2_plantminer!$A$2:$Z$2000,MATCH($B206,INDEX(2_plantminer!$A$2:$Z$2000,0,MATCH("original.search",2_plantminer!$A$1:$Z$1,0)),0),MATCH("occurrence",2_plantminer!$A$1:$Z$1,0))&amp;"","")))</f>
        <v/>
      </c>
      <c r="H206" s="6" t="str">
        <f aca="false">IF($B206="","",IF(IFERROR(INDEX(2_plantminer!$A$2:$Z$2000,MATCH($B206,INDEX(2_plantminer!$A$2:$Z$2000,0,MATCH("original.search",2_plantminer!$A$1:$Z$1,0)),0),MATCH("establishment",2_plantminer!$A$1:$Z$1,0))&amp;"","")="NA","",IFERROR(INDEX(2_plantminer!$A$2:$Z$2000,MATCH($B206,INDEX(2_plantminer!$A$2:$Z$2000,0,MATCH("original.search",2_plantminer!$A$1:$Z$1,0)),0),MATCH("establishment",2_plantminer!$A$1:$Z$1,0))&amp;"","")))</f>
        <v/>
      </c>
      <c r="I206" s="6" t="str">
        <f aca="false">IF($B206="","",IF(IFERROR(INDEX(2_plantminer!$A$2:$Z$2000,MATCH($B206,INDEX(2_plantminer!$A$2:$Z$2000,0,MATCH("original.search",2_plantminer!$A$1:$Z$1,0)),0),MATCH("domain",2_plantminer!$A$1:$Z$1,0))&amp;"","")="NA","",IFERROR(INDEX(2_plantminer!$A$2:$Z$2000,MATCH($B206,INDEX(2_plantminer!$A$2:$Z$2000,0,MATCH("original.search",2_plantminer!$A$1:$Z$1,0)),0),MATCH("domain",2_plantminer!$A$1:$Z$1,0))&amp;"","")))</f>
        <v/>
      </c>
      <c r="J206" s="6" t="str">
        <f aca="false">IF(OR($B206="",$G206=""),"",IF(ISNUMBER(SEARCH("BR-AM",$G206)),"sim","não"))</f>
        <v/>
      </c>
      <c r="K206" s="6" t="str">
        <f aca="false">IF($E206="","",IF($E206=$A206,"não","sim"))</f>
        <v/>
      </c>
      <c r="L206" s="6" t="str">
        <f aca="false">IF($B206="","indeterminada",IF(COUNTIF(2_plantminer!$A$1:$Z$1,"original.search")=0,"falta o resultado do Plantminer",IF(ISNUMBER(SEARCH("not found",$F206)),"não encontrado → Flora e Funga",IF(AND($C206="",$F206=""),"sem resultado do Plantminer (confira se colou)",IF(ISNUMBER(SEARCH("check",$F206)),"ambíguo → Flora e Funga",IF(AND(ISNUMBER(SEARCH("misspelled",$F206)),ISNUMBER(SEARCH("synonym",$F206))),"grafia corrigida e sinônimo substituído",IF(ISNUMBER(SEARCH("misspelled",$F206)),"grafia corrigida",IF(ISNUMBER(SEARCH("synonym",$F206)),"sinônimo substituído",IF(AND($C206&lt;&gt;"",$G206="",COUNTIF($C206,"* *")&gt;0),"sem ocorrência no resultado → Flora e Funga",IF($J206="não","fora do AM → conferir identificação","OK"))))))))))</f>
        <v>sem resultado do Plantminer (confira se colou)</v>
      </c>
      <c r="M206" s="9"/>
      <c r="N206" s="9"/>
      <c r="O206" s="9"/>
      <c r="P206" s="9"/>
      <c r="Q206" s="9"/>
      <c r="R206" s="6" t="str">
        <f aca="false">IF($M206="","",IF(COUNTIF($M$3:$M$242,$M206)&gt;1,"sim","não"))</f>
        <v/>
      </c>
    </row>
    <row r="207" customFormat="false" ht="15" hidden="false" customHeight="false" outlineLevel="0" collapsed="false">
      <c r="A207" s="6" t="str">
        <f aca="false">1_lista!A206</f>
        <v>Sapotaceae</v>
      </c>
      <c r="B207" s="6" t="str">
        <f aca="false">IF(1_lista!G206="","",1_lista!G206)</f>
        <v>Micropholis</v>
      </c>
      <c r="C207" s="6" t="str">
        <f aca="false">IF($B207="","",IF(IFERROR(INDEX(2_plantminer!$A$2:$Z$2000,MATCH($B207,INDEX(2_plantminer!$A$2:$Z$2000,0,MATCH("original.search",2_plantminer!$A$1:$Z$1,0)),0),MATCH("search.str",2_plantminer!$A$1:$Z$1,0))&amp;"","")="NA","",IFERROR(INDEX(2_plantminer!$A$2:$Z$2000,MATCH($B207,INDEX(2_plantminer!$A$2:$Z$2000,0,MATCH("original.search",2_plantminer!$A$1:$Z$1,0)),0),MATCH("search.str",2_plantminer!$A$1:$Z$1,0))&amp;"","")))</f>
        <v/>
      </c>
      <c r="D207" s="6" t="str">
        <f aca="false">IF($B207="","",IF(IFERROR(INDEX(2_plantminer!$A$2:$Z$2000,MATCH($B207,INDEX(2_plantminer!$A$2:$Z$2000,0,MATCH("original.search",2_plantminer!$A$1:$Z$1,0)),0),MATCH("scientific.name",2_plantminer!$A$1:$Z$1,0))&amp;"","")="NA","",IFERROR(INDEX(2_plantminer!$A$2:$Z$2000,MATCH($B207,INDEX(2_plantminer!$A$2:$Z$2000,0,MATCH("original.search",2_plantminer!$A$1:$Z$1,0)),0),MATCH("scientific.name",2_plantminer!$A$1:$Z$1,0))&amp;"","")))</f>
        <v/>
      </c>
      <c r="E207" s="6" t="str">
        <f aca="false">IF($B207="","",IF(IFERROR(INDEX(2_plantminer!$A$2:$Z$2000,MATCH($B207,INDEX(2_plantminer!$A$2:$Z$2000,0,MATCH("original.search",2_plantminer!$A$1:$Z$1,0)),0),MATCH("family",2_plantminer!$A$1:$Z$1,0))&amp;"","")="NA","",IFERROR(INDEX(2_plantminer!$A$2:$Z$2000,MATCH($B207,INDEX(2_plantminer!$A$2:$Z$2000,0,MATCH("original.search",2_plantminer!$A$1:$Z$1,0)),0),MATCH("family",2_plantminer!$A$1:$Z$1,0))&amp;"","")))</f>
        <v/>
      </c>
      <c r="F207" s="6" t="str">
        <f aca="false">IF($B207="","",IF(IFERROR(INDEX(2_plantminer!$A$2:$Z$2000,MATCH($B207,INDEX(2_plantminer!$A$2:$Z$2000,0,MATCH("original.search",2_plantminer!$A$1:$Z$1,0)),0),MATCH("notes",2_plantminer!$A$1:$Z$1,0))&amp;"","")="NA","",IFERROR(INDEX(2_plantminer!$A$2:$Z$2000,MATCH($B207,INDEX(2_plantminer!$A$2:$Z$2000,0,MATCH("original.search",2_plantminer!$A$1:$Z$1,0)),0),MATCH("notes",2_plantminer!$A$1:$Z$1,0))&amp;"","")))</f>
        <v/>
      </c>
      <c r="G207" s="6" t="str">
        <f aca="false">IF($B207="","",IF(IFERROR(INDEX(2_plantminer!$A$2:$Z$2000,MATCH($B207,INDEX(2_plantminer!$A$2:$Z$2000,0,MATCH("original.search",2_plantminer!$A$1:$Z$1,0)),0),MATCH("occurrence",2_plantminer!$A$1:$Z$1,0))&amp;"","")="NA","",IFERROR(INDEX(2_plantminer!$A$2:$Z$2000,MATCH($B207,INDEX(2_plantminer!$A$2:$Z$2000,0,MATCH("original.search",2_plantminer!$A$1:$Z$1,0)),0),MATCH("occurrence",2_plantminer!$A$1:$Z$1,0))&amp;"","")))</f>
        <v/>
      </c>
      <c r="H207" s="6" t="str">
        <f aca="false">IF($B207="","",IF(IFERROR(INDEX(2_plantminer!$A$2:$Z$2000,MATCH($B207,INDEX(2_plantminer!$A$2:$Z$2000,0,MATCH("original.search",2_plantminer!$A$1:$Z$1,0)),0),MATCH("establishment",2_plantminer!$A$1:$Z$1,0))&amp;"","")="NA","",IFERROR(INDEX(2_plantminer!$A$2:$Z$2000,MATCH($B207,INDEX(2_plantminer!$A$2:$Z$2000,0,MATCH("original.search",2_plantminer!$A$1:$Z$1,0)),0),MATCH("establishment",2_plantminer!$A$1:$Z$1,0))&amp;"","")))</f>
        <v/>
      </c>
      <c r="I207" s="6" t="str">
        <f aca="false">IF($B207="","",IF(IFERROR(INDEX(2_plantminer!$A$2:$Z$2000,MATCH($B207,INDEX(2_plantminer!$A$2:$Z$2000,0,MATCH("original.search",2_plantminer!$A$1:$Z$1,0)),0),MATCH("domain",2_plantminer!$A$1:$Z$1,0))&amp;"","")="NA","",IFERROR(INDEX(2_plantminer!$A$2:$Z$2000,MATCH($B207,INDEX(2_plantminer!$A$2:$Z$2000,0,MATCH("original.search",2_plantminer!$A$1:$Z$1,0)),0),MATCH("domain",2_plantminer!$A$1:$Z$1,0))&amp;"","")))</f>
        <v/>
      </c>
      <c r="J207" s="6" t="str">
        <f aca="false">IF(OR($B207="",$G207=""),"",IF(ISNUMBER(SEARCH("BR-AM",$G207)),"sim","não"))</f>
        <v/>
      </c>
      <c r="K207" s="6" t="str">
        <f aca="false">IF($E207="","",IF($E207=$A207,"não","sim"))</f>
        <v/>
      </c>
      <c r="L207" s="6" t="str">
        <f aca="false">IF($B207="","indeterminada",IF(COUNTIF(2_plantminer!$A$1:$Z$1,"original.search")=0,"falta o resultado do Plantminer",IF(ISNUMBER(SEARCH("not found",$F207)),"não encontrado → Flora e Funga",IF(AND($C207="",$F207=""),"sem resultado do Plantminer (confira se colou)",IF(ISNUMBER(SEARCH("check",$F207)),"ambíguo → Flora e Funga",IF(AND(ISNUMBER(SEARCH("misspelled",$F207)),ISNUMBER(SEARCH("synonym",$F207))),"grafia corrigida e sinônimo substituído",IF(ISNUMBER(SEARCH("misspelled",$F207)),"grafia corrigida",IF(ISNUMBER(SEARCH("synonym",$F207)),"sinônimo substituído",IF(AND($C207&lt;&gt;"",$G207="",COUNTIF($C207,"* *")&gt;0),"sem ocorrência no resultado → Flora e Funga",IF($J207="não","fora do AM → conferir identificação","OK"))))))))))</f>
        <v>sem resultado do Plantminer (confira se colou)</v>
      </c>
      <c r="M207" s="9"/>
      <c r="N207" s="9"/>
      <c r="O207" s="9"/>
      <c r="P207" s="9"/>
      <c r="Q207" s="9"/>
      <c r="R207" s="6" t="str">
        <f aca="false">IF($M207="","",IF(COUNTIF($M$3:$M$242,$M207)&gt;1,"sim","não"))</f>
        <v/>
      </c>
    </row>
    <row r="208" customFormat="false" ht="15" hidden="false" customHeight="false" outlineLevel="0" collapsed="false">
      <c r="A208" s="6" t="str">
        <f aca="false">1_lista!A207</f>
        <v>Sapotaceae</v>
      </c>
      <c r="B208" s="6" t="str">
        <f aca="false">IF(1_lista!G207="","",1_lista!G207)</f>
        <v>Pouteria</v>
      </c>
      <c r="C208" s="6" t="str">
        <f aca="false">IF($B208="","",IF(IFERROR(INDEX(2_plantminer!$A$2:$Z$2000,MATCH($B208,INDEX(2_plantminer!$A$2:$Z$2000,0,MATCH("original.search",2_plantminer!$A$1:$Z$1,0)),0),MATCH("search.str",2_plantminer!$A$1:$Z$1,0))&amp;"","")="NA","",IFERROR(INDEX(2_plantminer!$A$2:$Z$2000,MATCH($B208,INDEX(2_plantminer!$A$2:$Z$2000,0,MATCH("original.search",2_plantminer!$A$1:$Z$1,0)),0),MATCH("search.str",2_plantminer!$A$1:$Z$1,0))&amp;"","")))</f>
        <v/>
      </c>
      <c r="D208" s="6" t="str">
        <f aca="false">IF($B208="","",IF(IFERROR(INDEX(2_plantminer!$A$2:$Z$2000,MATCH($B208,INDEX(2_plantminer!$A$2:$Z$2000,0,MATCH("original.search",2_plantminer!$A$1:$Z$1,0)),0),MATCH("scientific.name",2_plantminer!$A$1:$Z$1,0))&amp;"","")="NA","",IFERROR(INDEX(2_plantminer!$A$2:$Z$2000,MATCH($B208,INDEX(2_plantminer!$A$2:$Z$2000,0,MATCH("original.search",2_plantminer!$A$1:$Z$1,0)),0),MATCH("scientific.name",2_plantminer!$A$1:$Z$1,0))&amp;"","")))</f>
        <v/>
      </c>
      <c r="E208" s="6" t="str">
        <f aca="false">IF($B208="","",IF(IFERROR(INDEX(2_plantminer!$A$2:$Z$2000,MATCH($B208,INDEX(2_plantminer!$A$2:$Z$2000,0,MATCH("original.search",2_plantminer!$A$1:$Z$1,0)),0),MATCH("family",2_plantminer!$A$1:$Z$1,0))&amp;"","")="NA","",IFERROR(INDEX(2_plantminer!$A$2:$Z$2000,MATCH($B208,INDEX(2_plantminer!$A$2:$Z$2000,0,MATCH("original.search",2_plantminer!$A$1:$Z$1,0)),0),MATCH("family",2_plantminer!$A$1:$Z$1,0))&amp;"","")))</f>
        <v/>
      </c>
      <c r="F208" s="6" t="str">
        <f aca="false">IF($B208="","",IF(IFERROR(INDEX(2_plantminer!$A$2:$Z$2000,MATCH($B208,INDEX(2_plantminer!$A$2:$Z$2000,0,MATCH("original.search",2_plantminer!$A$1:$Z$1,0)),0),MATCH("notes",2_plantminer!$A$1:$Z$1,0))&amp;"","")="NA","",IFERROR(INDEX(2_plantminer!$A$2:$Z$2000,MATCH($B208,INDEX(2_plantminer!$A$2:$Z$2000,0,MATCH("original.search",2_plantminer!$A$1:$Z$1,0)),0),MATCH("notes",2_plantminer!$A$1:$Z$1,0))&amp;"","")))</f>
        <v/>
      </c>
      <c r="G208" s="6" t="str">
        <f aca="false">IF($B208="","",IF(IFERROR(INDEX(2_plantminer!$A$2:$Z$2000,MATCH($B208,INDEX(2_plantminer!$A$2:$Z$2000,0,MATCH("original.search",2_plantminer!$A$1:$Z$1,0)),0),MATCH("occurrence",2_plantminer!$A$1:$Z$1,0))&amp;"","")="NA","",IFERROR(INDEX(2_plantminer!$A$2:$Z$2000,MATCH($B208,INDEX(2_plantminer!$A$2:$Z$2000,0,MATCH("original.search",2_plantminer!$A$1:$Z$1,0)),0),MATCH("occurrence",2_plantminer!$A$1:$Z$1,0))&amp;"","")))</f>
        <v/>
      </c>
      <c r="H208" s="6" t="str">
        <f aca="false">IF($B208="","",IF(IFERROR(INDEX(2_plantminer!$A$2:$Z$2000,MATCH($B208,INDEX(2_plantminer!$A$2:$Z$2000,0,MATCH("original.search",2_plantminer!$A$1:$Z$1,0)),0),MATCH("establishment",2_plantminer!$A$1:$Z$1,0))&amp;"","")="NA","",IFERROR(INDEX(2_plantminer!$A$2:$Z$2000,MATCH($B208,INDEX(2_plantminer!$A$2:$Z$2000,0,MATCH("original.search",2_plantminer!$A$1:$Z$1,0)),0),MATCH("establishment",2_plantminer!$A$1:$Z$1,0))&amp;"","")))</f>
        <v/>
      </c>
      <c r="I208" s="6" t="str">
        <f aca="false">IF($B208="","",IF(IFERROR(INDEX(2_plantminer!$A$2:$Z$2000,MATCH($B208,INDEX(2_plantminer!$A$2:$Z$2000,0,MATCH("original.search",2_plantminer!$A$1:$Z$1,0)),0),MATCH("domain",2_plantminer!$A$1:$Z$1,0))&amp;"","")="NA","",IFERROR(INDEX(2_plantminer!$A$2:$Z$2000,MATCH($B208,INDEX(2_plantminer!$A$2:$Z$2000,0,MATCH("original.search",2_plantminer!$A$1:$Z$1,0)),0),MATCH("domain",2_plantminer!$A$1:$Z$1,0))&amp;"","")))</f>
        <v/>
      </c>
      <c r="J208" s="6" t="str">
        <f aca="false">IF(OR($B208="",$G208=""),"",IF(ISNUMBER(SEARCH("BR-AM",$G208)),"sim","não"))</f>
        <v/>
      </c>
      <c r="K208" s="6" t="str">
        <f aca="false">IF($E208="","",IF($E208=$A208,"não","sim"))</f>
        <v/>
      </c>
      <c r="L208" s="6" t="str">
        <f aca="false">IF($B208="","indeterminada",IF(COUNTIF(2_plantminer!$A$1:$Z$1,"original.search")=0,"falta o resultado do Plantminer",IF(ISNUMBER(SEARCH("not found",$F208)),"não encontrado → Flora e Funga",IF(AND($C208="",$F208=""),"sem resultado do Plantminer (confira se colou)",IF(ISNUMBER(SEARCH("check",$F208)),"ambíguo → Flora e Funga",IF(AND(ISNUMBER(SEARCH("misspelled",$F208)),ISNUMBER(SEARCH("synonym",$F208))),"grafia corrigida e sinônimo substituído",IF(ISNUMBER(SEARCH("misspelled",$F208)),"grafia corrigida",IF(ISNUMBER(SEARCH("synonym",$F208)),"sinônimo substituído",IF(AND($C208&lt;&gt;"",$G208="",COUNTIF($C208,"* *")&gt;0),"sem ocorrência no resultado → Flora e Funga",IF($J208="não","fora do AM → conferir identificação","OK"))))))))))</f>
        <v>sem resultado do Plantminer (confira se colou)</v>
      </c>
      <c r="M208" s="9"/>
      <c r="N208" s="9"/>
      <c r="O208" s="9"/>
      <c r="P208" s="9"/>
      <c r="Q208" s="9"/>
      <c r="R208" s="6" t="str">
        <f aca="false">IF($M208="","",IF(COUNTIF($M$3:$M$242,$M208)&gt;1,"sim","não"))</f>
        <v/>
      </c>
    </row>
    <row r="209" customFormat="false" ht="15" hidden="false" customHeight="false" outlineLevel="0" collapsed="false">
      <c r="A209" s="6" t="str">
        <f aca="false">1_lista!A208</f>
        <v>Sapotaceae</v>
      </c>
      <c r="B209" s="6" t="str">
        <f aca="false">IF(1_lista!G208="","",1_lista!G208)</f>
        <v>Pouteria</v>
      </c>
      <c r="C209" s="6" t="str">
        <f aca="false">IF($B209="","",IF(IFERROR(INDEX(2_plantminer!$A$2:$Z$2000,MATCH($B209,INDEX(2_plantminer!$A$2:$Z$2000,0,MATCH("original.search",2_plantminer!$A$1:$Z$1,0)),0),MATCH("search.str",2_plantminer!$A$1:$Z$1,0))&amp;"","")="NA","",IFERROR(INDEX(2_plantminer!$A$2:$Z$2000,MATCH($B209,INDEX(2_plantminer!$A$2:$Z$2000,0,MATCH("original.search",2_plantminer!$A$1:$Z$1,0)),0),MATCH("search.str",2_plantminer!$A$1:$Z$1,0))&amp;"","")))</f>
        <v/>
      </c>
      <c r="D209" s="6" t="str">
        <f aca="false">IF($B209="","",IF(IFERROR(INDEX(2_plantminer!$A$2:$Z$2000,MATCH($B209,INDEX(2_plantminer!$A$2:$Z$2000,0,MATCH("original.search",2_plantminer!$A$1:$Z$1,0)),0),MATCH("scientific.name",2_plantminer!$A$1:$Z$1,0))&amp;"","")="NA","",IFERROR(INDEX(2_plantminer!$A$2:$Z$2000,MATCH($B209,INDEX(2_plantminer!$A$2:$Z$2000,0,MATCH("original.search",2_plantminer!$A$1:$Z$1,0)),0),MATCH("scientific.name",2_plantminer!$A$1:$Z$1,0))&amp;"","")))</f>
        <v/>
      </c>
      <c r="E209" s="6" t="str">
        <f aca="false">IF($B209="","",IF(IFERROR(INDEX(2_plantminer!$A$2:$Z$2000,MATCH($B209,INDEX(2_plantminer!$A$2:$Z$2000,0,MATCH("original.search",2_plantminer!$A$1:$Z$1,0)),0),MATCH("family",2_plantminer!$A$1:$Z$1,0))&amp;"","")="NA","",IFERROR(INDEX(2_plantminer!$A$2:$Z$2000,MATCH($B209,INDEX(2_plantminer!$A$2:$Z$2000,0,MATCH("original.search",2_plantminer!$A$1:$Z$1,0)),0),MATCH("family",2_plantminer!$A$1:$Z$1,0))&amp;"","")))</f>
        <v/>
      </c>
      <c r="F209" s="6" t="str">
        <f aca="false">IF($B209="","",IF(IFERROR(INDEX(2_plantminer!$A$2:$Z$2000,MATCH($B209,INDEX(2_plantminer!$A$2:$Z$2000,0,MATCH("original.search",2_plantminer!$A$1:$Z$1,0)),0),MATCH("notes",2_plantminer!$A$1:$Z$1,0))&amp;"","")="NA","",IFERROR(INDEX(2_plantminer!$A$2:$Z$2000,MATCH($B209,INDEX(2_plantminer!$A$2:$Z$2000,0,MATCH("original.search",2_plantminer!$A$1:$Z$1,0)),0),MATCH("notes",2_plantminer!$A$1:$Z$1,0))&amp;"","")))</f>
        <v/>
      </c>
      <c r="G209" s="6" t="str">
        <f aca="false">IF($B209="","",IF(IFERROR(INDEX(2_plantminer!$A$2:$Z$2000,MATCH($B209,INDEX(2_plantminer!$A$2:$Z$2000,0,MATCH("original.search",2_plantminer!$A$1:$Z$1,0)),0),MATCH("occurrence",2_plantminer!$A$1:$Z$1,0))&amp;"","")="NA","",IFERROR(INDEX(2_plantminer!$A$2:$Z$2000,MATCH($B209,INDEX(2_plantminer!$A$2:$Z$2000,0,MATCH("original.search",2_plantminer!$A$1:$Z$1,0)),0),MATCH("occurrence",2_plantminer!$A$1:$Z$1,0))&amp;"","")))</f>
        <v/>
      </c>
      <c r="H209" s="6" t="str">
        <f aca="false">IF($B209="","",IF(IFERROR(INDEX(2_plantminer!$A$2:$Z$2000,MATCH($B209,INDEX(2_plantminer!$A$2:$Z$2000,0,MATCH("original.search",2_plantminer!$A$1:$Z$1,0)),0),MATCH("establishment",2_plantminer!$A$1:$Z$1,0))&amp;"","")="NA","",IFERROR(INDEX(2_plantminer!$A$2:$Z$2000,MATCH($B209,INDEX(2_plantminer!$A$2:$Z$2000,0,MATCH("original.search",2_plantminer!$A$1:$Z$1,0)),0),MATCH("establishment",2_plantminer!$A$1:$Z$1,0))&amp;"","")))</f>
        <v/>
      </c>
      <c r="I209" s="6" t="str">
        <f aca="false">IF($B209="","",IF(IFERROR(INDEX(2_plantminer!$A$2:$Z$2000,MATCH($B209,INDEX(2_plantminer!$A$2:$Z$2000,0,MATCH("original.search",2_plantminer!$A$1:$Z$1,0)),0),MATCH("domain",2_plantminer!$A$1:$Z$1,0))&amp;"","")="NA","",IFERROR(INDEX(2_plantminer!$A$2:$Z$2000,MATCH($B209,INDEX(2_plantminer!$A$2:$Z$2000,0,MATCH("original.search",2_plantminer!$A$1:$Z$1,0)),0),MATCH("domain",2_plantminer!$A$1:$Z$1,0))&amp;"","")))</f>
        <v/>
      </c>
      <c r="J209" s="6" t="str">
        <f aca="false">IF(OR($B209="",$G209=""),"",IF(ISNUMBER(SEARCH("BR-AM",$G209)),"sim","não"))</f>
        <v/>
      </c>
      <c r="K209" s="6" t="str">
        <f aca="false">IF($E209="","",IF($E209=$A209,"não","sim"))</f>
        <v/>
      </c>
      <c r="L209" s="6" t="str">
        <f aca="false">IF($B209="","indeterminada",IF(COUNTIF(2_plantminer!$A$1:$Z$1,"original.search")=0,"falta o resultado do Plantminer",IF(ISNUMBER(SEARCH("not found",$F209)),"não encontrado → Flora e Funga",IF(AND($C209="",$F209=""),"sem resultado do Plantminer (confira se colou)",IF(ISNUMBER(SEARCH("check",$F209)),"ambíguo → Flora e Funga",IF(AND(ISNUMBER(SEARCH("misspelled",$F209)),ISNUMBER(SEARCH("synonym",$F209))),"grafia corrigida e sinônimo substituído",IF(ISNUMBER(SEARCH("misspelled",$F209)),"grafia corrigida",IF(ISNUMBER(SEARCH("synonym",$F209)),"sinônimo substituído",IF(AND($C209&lt;&gt;"",$G209="",COUNTIF($C209,"* *")&gt;0),"sem ocorrência no resultado → Flora e Funga",IF($J209="não","fora do AM → conferir identificação","OK"))))))))))</f>
        <v>sem resultado do Plantminer (confira se colou)</v>
      </c>
      <c r="M209" s="9"/>
      <c r="N209" s="9"/>
      <c r="O209" s="9"/>
      <c r="P209" s="9"/>
      <c r="Q209" s="9"/>
      <c r="R209" s="6" t="str">
        <f aca="false">IF($M209="","",IF(COUNTIF($M$3:$M$242,$M209)&gt;1,"sim","não"))</f>
        <v/>
      </c>
    </row>
    <row r="210" customFormat="false" ht="15" hidden="false" customHeight="false" outlineLevel="0" collapsed="false">
      <c r="A210" s="6" t="str">
        <f aca="false">1_lista!A209</f>
        <v>Sapotaceae</v>
      </c>
      <c r="B210" s="6" t="str">
        <f aca="false">IF(1_lista!G209="","",1_lista!G209)</f>
        <v>Chrysophyllum balata</v>
      </c>
      <c r="C210" s="6" t="str">
        <f aca="false">IF($B210="","",IF(IFERROR(INDEX(2_plantminer!$A$2:$Z$2000,MATCH($B210,INDEX(2_plantminer!$A$2:$Z$2000,0,MATCH("original.search",2_plantminer!$A$1:$Z$1,0)),0),MATCH("search.str",2_plantminer!$A$1:$Z$1,0))&amp;"","")="NA","",IFERROR(INDEX(2_plantminer!$A$2:$Z$2000,MATCH($B210,INDEX(2_plantminer!$A$2:$Z$2000,0,MATCH("original.search",2_plantminer!$A$1:$Z$1,0)),0),MATCH("search.str",2_plantminer!$A$1:$Z$1,0))&amp;"","")))</f>
        <v/>
      </c>
      <c r="D210" s="6" t="str">
        <f aca="false">IF($B210="","",IF(IFERROR(INDEX(2_plantminer!$A$2:$Z$2000,MATCH($B210,INDEX(2_plantminer!$A$2:$Z$2000,0,MATCH("original.search",2_plantminer!$A$1:$Z$1,0)),0),MATCH("scientific.name",2_plantminer!$A$1:$Z$1,0))&amp;"","")="NA","",IFERROR(INDEX(2_plantminer!$A$2:$Z$2000,MATCH($B210,INDEX(2_plantminer!$A$2:$Z$2000,0,MATCH("original.search",2_plantminer!$A$1:$Z$1,0)),0),MATCH("scientific.name",2_plantminer!$A$1:$Z$1,0))&amp;"","")))</f>
        <v/>
      </c>
      <c r="E210" s="6" t="str">
        <f aca="false">IF($B210="","",IF(IFERROR(INDEX(2_plantminer!$A$2:$Z$2000,MATCH($B210,INDEX(2_plantminer!$A$2:$Z$2000,0,MATCH("original.search",2_plantminer!$A$1:$Z$1,0)),0),MATCH("family",2_plantminer!$A$1:$Z$1,0))&amp;"","")="NA","",IFERROR(INDEX(2_plantminer!$A$2:$Z$2000,MATCH($B210,INDEX(2_plantminer!$A$2:$Z$2000,0,MATCH("original.search",2_plantminer!$A$1:$Z$1,0)),0),MATCH("family",2_plantminer!$A$1:$Z$1,0))&amp;"","")))</f>
        <v/>
      </c>
      <c r="F210" s="6" t="str">
        <f aca="false">IF($B210="","",IF(IFERROR(INDEX(2_plantminer!$A$2:$Z$2000,MATCH($B210,INDEX(2_plantminer!$A$2:$Z$2000,0,MATCH("original.search",2_plantminer!$A$1:$Z$1,0)),0),MATCH("notes",2_plantminer!$A$1:$Z$1,0))&amp;"","")="NA","",IFERROR(INDEX(2_plantminer!$A$2:$Z$2000,MATCH($B210,INDEX(2_plantminer!$A$2:$Z$2000,0,MATCH("original.search",2_plantminer!$A$1:$Z$1,0)),0),MATCH("notes",2_plantminer!$A$1:$Z$1,0))&amp;"","")))</f>
        <v/>
      </c>
      <c r="G210" s="6" t="str">
        <f aca="false">IF($B210="","",IF(IFERROR(INDEX(2_plantminer!$A$2:$Z$2000,MATCH($B210,INDEX(2_plantminer!$A$2:$Z$2000,0,MATCH("original.search",2_plantminer!$A$1:$Z$1,0)),0),MATCH("occurrence",2_plantminer!$A$1:$Z$1,0))&amp;"","")="NA","",IFERROR(INDEX(2_plantminer!$A$2:$Z$2000,MATCH($B210,INDEX(2_plantminer!$A$2:$Z$2000,0,MATCH("original.search",2_plantminer!$A$1:$Z$1,0)),0),MATCH("occurrence",2_plantminer!$A$1:$Z$1,0))&amp;"","")))</f>
        <v/>
      </c>
      <c r="H210" s="6" t="str">
        <f aca="false">IF($B210="","",IF(IFERROR(INDEX(2_plantminer!$A$2:$Z$2000,MATCH($B210,INDEX(2_plantminer!$A$2:$Z$2000,0,MATCH("original.search",2_plantminer!$A$1:$Z$1,0)),0),MATCH("establishment",2_plantminer!$A$1:$Z$1,0))&amp;"","")="NA","",IFERROR(INDEX(2_plantminer!$A$2:$Z$2000,MATCH($B210,INDEX(2_plantminer!$A$2:$Z$2000,0,MATCH("original.search",2_plantminer!$A$1:$Z$1,0)),0),MATCH("establishment",2_plantminer!$A$1:$Z$1,0))&amp;"","")))</f>
        <v/>
      </c>
      <c r="I210" s="6" t="str">
        <f aca="false">IF($B210="","",IF(IFERROR(INDEX(2_plantminer!$A$2:$Z$2000,MATCH($B210,INDEX(2_plantminer!$A$2:$Z$2000,0,MATCH("original.search",2_plantminer!$A$1:$Z$1,0)),0),MATCH("domain",2_plantminer!$A$1:$Z$1,0))&amp;"","")="NA","",IFERROR(INDEX(2_plantminer!$A$2:$Z$2000,MATCH($B210,INDEX(2_plantminer!$A$2:$Z$2000,0,MATCH("original.search",2_plantminer!$A$1:$Z$1,0)),0),MATCH("domain",2_plantminer!$A$1:$Z$1,0))&amp;"","")))</f>
        <v/>
      </c>
      <c r="J210" s="6" t="str">
        <f aca="false">IF(OR($B210="",$G210=""),"",IF(ISNUMBER(SEARCH("BR-AM",$G210)),"sim","não"))</f>
        <v/>
      </c>
      <c r="K210" s="6" t="str">
        <f aca="false">IF($E210="","",IF($E210=$A210,"não","sim"))</f>
        <v/>
      </c>
      <c r="L210" s="6" t="str">
        <f aca="false">IF($B210="","indeterminada",IF(COUNTIF(2_plantminer!$A$1:$Z$1,"original.search")=0,"falta o resultado do Plantminer",IF(ISNUMBER(SEARCH("not found",$F210)),"não encontrado → Flora e Funga",IF(AND($C210="",$F210=""),"sem resultado do Plantminer (confira se colou)",IF(ISNUMBER(SEARCH("check",$F210)),"ambíguo → Flora e Funga",IF(AND(ISNUMBER(SEARCH("misspelled",$F210)),ISNUMBER(SEARCH("synonym",$F210))),"grafia corrigida e sinônimo substituído",IF(ISNUMBER(SEARCH("misspelled",$F210)),"grafia corrigida",IF(ISNUMBER(SEARCH("synonym",$F210)),"sinônimo substituído",IF(AND($C210&lt;&gt;"",$G210="",COUNTIF($C210,"* *")&gt;0),"sem ocorrência no resultado → Flora e Funga",IF($J210="não","fora do AM → conferir identificação","OK"))))))))))</f>
        <v>sem resultado do Plantminer (confira se colou)</v>
      </c>
      <c r="M210" s="9"/>
      <c r="N210" s="9"/>
      <c r="O210" s="9"/>
      <c r="P210" s="9"/>
      <c r="Q210" s="9"/>
      <c r="R210" s="6" t="str">
        <f aca="false">IF($M210="","",IF(COUNTIF($M$3:$M$242,$M210)&gt;1,"sim","não"))</f>
        <v/>
      </c>
    </row>
    <row r="211" customFormat="false" ht="15" hidden="false" customHeight="false" outlineLevel="0" collapsed="false">
      <c r="A211" s="6" t="str">
        <f aca="false">1_lista!A210</f>
        <v>Sapotaceae</v>
      </c>
      <c r="B211" s="6" t="str">
        <f aca="false">IF(1_lista!G210="","",1_lista!G210)</f>
        <v>Chrysophyllum prieurii</v>
      </c>
      <c r="C211" s="6" t="str">
        <f aca="false">IF($B211="","",IF(IFERROR(INDEX(2_plantminer!$A$2:$Z$2000,MATCH($B211,INDEX(2_plantminer!$A$2:$Z$2000,0,MATCH("original.search",2_plantminer!$A$1:$Z$1,0)),0),MATCH("search.str",2_plantminer!$A$1:$Z$1,0))&amp;"","")="NA","",IFERROR(INDEX(2_plantminer!$A$2:$Z$2000,MATCH($B211,INDEX(2_plantminer!$A$2:$Z$2000,0,MATCH("original.search",2_plantminer!$A$1:$Z$1,0)),0),MATCH("search.str",2_plantminer!$A$1:$Z$1,0))&amp;"","")))</f>
        <v/>
      </c>
      <c r="D211" s="6" t="str">
        <f aca="false">IF($B211="","",IF(IFERROR(INDEX(2_plantminer!$A$2:$Z$2000,MATCH($B211,INDEX(2_plantminer!$A$2:$Z$2000,0,MATCH("original.search",2_plantminer!$A$1:$Z$1,0)),0),MATCH("scientific.name",2_plantminer!$A$1:$Z$1,0))&amp;"","")="NA","",IFERROR(INDEX(2_plantminer!$A$2:$Z$2000,MATCH($B211,INDEX(2_plantminer!$A$2:$Z$2000,0,MATCH("original.search",2_plantminer!$A$1:$Z$1,0)),0),MATCH("scientific.name",2_plantminer!$A$1:$Z$1,0))&amp;"","")))</f>
        <v/>
      </c>
      <c r="E211" s="6" t="str">
        <f aca="false">IF($B211="","",IF(IFERROR(INDEX(2_plantminer!$A$2:$Z$2000,MATCH($B211,INDEX(2_plantminer!$A$2:$Z$2000,0,MATCH("original.search",2_plantminer!$A$1:$Z$1,0)),0),MATCH("family",2_plantminer!$A$1:$Z$1,0))&amp;"","")="NA","",IFERROR(INDEX(2_plantminer!$A$2:$Z$2000,MATCH($B211,INDEX(2_plantminer!$A$2:$Z$2000,0,MATCH("original.search",2_plantminer!$A$1:$Z$1,0)),0),MATCH("family",2_plantminer!$A$1:$Z$1,0))&amp;"","")))</f>
        <v/>
      </c>
      <c r="F211" s="6" t="str">
        <f aca="false">IF($B211="","",IF(IFERROR(INDEX(2_plantminer!$A$2:$Z$2000,MATCH($B211,INDEX(2_plantminer!$A$2:$Z$2000,0,MATCH("original.search",2_plantminer!$A$1:$Z$1,0)),0),MATCH("notes",2_plantminer!$A$1:$Z$1,0))&amp;"","")="NA","",IFERROR(INDEX(2_plantminer!$A$2:$Z$2000,MATCH($B211,INDEX(2_plantminer!$A$2:$Z$2000,0,MATCH("original.search",2_plantminer!$A$1:$Z$1,0)),0),MATCH("notes",2_plantminer!$A$1:$Z$1,0))&amp;"","")))</f>
        <v/>
      </c>
      <c r="G211" s="6" t="str">
        <f aca="false">IF($B211="","",IF(IFERROR(INDEX(2_plantminer!$A$2:$Z$2000,MATCH($B211,INDEX(2_plantminer!$A$2:$Z$2000,0,MATCH("original.search",2_plantminer!$A$1:$Z$1,0)),0),MATCH("occurrence",2_plantminer!$A$1:$Z$1,0))&amp;"","")="NA","",IFERROR(INDEX(2_plantminer!$A$2:$Z$2000,MATCH($B211,INDEX(2_plantminer!$A$2:$Z$2000,0,MATCH("original.search",2_plantminer!$A$1:$Z$1,0)),0),MATCH("occurrence",2_plantminer!$A$1:$Z$1,0))&amp;"","")))</f>
        <v/>
      </c>
      <c r="H211" s="6" t="str">
        <f aca="false">IF($B211="","",IF(IFERROR(INDEX(2_plantminer!$A$2:$Z$2000,MATCH($B211,INDEX(2_plantminer!$A$2:$Z$2000,0,MATCH("original.search",2_plantminer!$A$1:$Z$1,0)),0),MATCH("establishment",2_plantminer!$A$1:$Z$1,0))&amp;"","")="NA","",IFERROR(INDEX(2_plantminer!$A$2:$Z$2000,MATCH($B211,INDEX(2_plantminer!$A$2:$Z$2000,0,MATCH("original.search",2_plantminer!$A$1:$Z$1,0)),0),MATCH("establishment",2_plantminer!$A$1:$Z$1,0))&amp;"","")))</f>
        <v/>
      </c>
      <c r="I211" s="6" t="str">
        <f aca="false">IF($B211="","",IF(IFERROR(INDEX(2_plantminer!$A$2:$Z$2000,MATCH($B211,INDEX(2_plantminer!$A$2:$Z$2000,0,MATCH("original.search",2_plantminer!$A$1:$Z$1,0)),0),MATCH("domain",2_plantminer!$A$1:$Z$1,0))&amp;"","")="NA","",IFERROR(INDEX(2_plantminer!$A$2:$Z$2000,MATCH($B211,INDEX(2_plantminer!$A$2:$Z$2000,0,MATCH("original.search",2_plantminer!$A$1:$Z$1,0)),0),MATCH("domain",2_plantminer!$A$1:$Z$1,0))&amp;"","")))</f>
        <v/>
      </c>
      <c r="J211" s="6" t="str">
        <f aca="false">IF(OR($B211="",$G211=""),"",IF(ISNUMBER(SEARCH("BR-AM",$G211)),"sim","não"))</f>
        <v/>
      </c>
      <c r="K211" s="6" t="str">
        <f aca="false">IF($E211="","",IF($E211=$A211,"não","sim"))</f>
        <v/>
      </c>
      <c r="L211" s="6" t="str">
        <f aca="false">IF($B211="","indeterminada",IF(COUNTIF(2_plantminer!$A$1:$Z$1,"original.search")=0,"falta o resultado do Plantminer",IF(ISNUMBER(SEARCH("not found",$F211)),"não encontrado → Flora e Funga",IF(AND($C211="",$F211=""),"sem resultado do Plantminer (confira se colou)",IF(ISNUMBER(SEARCH("check",$F211)),"ambíguo → Flora e Funga",IF(AND(ISNUMBER(SEARCH("misspelled",$F211)),ISNUMBER(SEARCH("synonym",$F211))),"grafia corrigida e sinônimo substituído",IF(ISNUMBER(SEARCH("misspelled",$F211)),"grafia corrigida",IF(ISNUMBER(SEARCH("synonym",$F211)),"sinônimo substituído",IF(AND($C211&lt;&gt;"",$G211="",COUNTIF($C211,"* *")&gt;0),"sem ocorrência no resultado → Flora e Funga",IF($J211="não","fora do AM → conferir identificação","OK"))))))))))</f>
        <v>sem resultado do Plantminer (confira se colou)</v>
      </c>
      <c r="M211" s="9"/>
      <c r="N211" s="9"/>
      <c r="O211" s="9"/>
      <c r="P211" s="9"/>
      <c r="Q211" s="9"/>
      <c r="R211" s="6" t="str">
        <f aca="false">IF($M211="","",IF(COUNTIF($M$3:$M$242,$M211)&gt;1,"sim","não"))</f>
        <v/>
      </c>
    </row>
    <row r="212" customFormat="false" ht="15" hidden="false" customHeight="false" outlineLevel="0" collapsed="false">
      <c r="A212" s="6" t="str">
        <f aca="false">1_lista!A211</f>
        <v>Sapotaceae</v>
      </c>
      <c r="B212" s="6" t="str">
        <f aca="false">IF(1_lista!G211="","",1_lista!G211)</f>
        <v>Ecclinusa guianensis</v>
      </c>
      <c r="C212" s="6" t="str">
        <f aca="false">IF($B212="","",IF(IFERROR(INDEX(2_plantminer!$A$2:$Z$2000,MATCH($B212,INDEX(2_plantminer!$A$2:$Z$2000,0,MATCH("original.search",2_plantminer!$A$1:$Z$1,0)),0),MATCH("search.str",2_plantminer!$A$1:$Z$1,0))&amp;"","")="NA","",IFERROR(INDEX(2_plantminer!$A$2:$Z$2000,MATCH($B212,INDEX(2_plantminer!$A$2:$Z$2000,0,MATCH("original.search",2_plantminer!$A$1:$Z$1,0)),0),MATCH("search.str",2_plantminer!$A$1:$Z$1,0))&amp;"","")))</f>
        <v/>
      </c>
      <c r="D212" s="6" t="str">
        <f aca="false">IF($B212="","",IF(IFERROR(INDEX(2_plantminer!$A$2:$Z$2000,MATCH($B212,INDEX(2_plantminer!$A$2:$Z$2000,0,MATCH("original.search",2_plantminer!$A$1:$Z$1,0)),0),MATCH("scientific.name",2_plantminer!$A$1:$Z$1,0))&amp;"","")="NA","",IFERROR(INDEX(2_plantminer!$A$2:$Z$2000,MATCH($B212,INDEX(2_plantminer!$A$2:$Z$2000,0,MATCH("original.search",2_plantminer!$A$1:$Z$1,0)),0),MATCH("scientific.name",2_plantminer!$A$1:$Z$1,0))&amp;"","")))</f>
        <v/>
      </c>
      <c r="E212" s="6" t="str">
        <f aca="false">IF($B212="","",IF(IFERROR(INDEX(2_plantminer!$A$2:$Z$2000,MATCH($B212,INDEX(2_plantminer!$A$2:$Z$2000,0,MATCH("original.search",2_plantminer!$A$1:$Z$1,0)),0),MATCH("family",2_plantminer!$A$1:$Z$1,0))&amp;"","")="NA","",IFERROR(INDEX(2_plantminer!$A$2:$Z$2000,MATCH($B212,INDEX(2_plantminer!$A$2:$Z$2000,0,MATCH("original.search",2_plantminer!$A$1:$Z$1,0)),0),MATCH("family",2_plantminer!$A$1:$Z$1,0))&amp;"","")))</f>
        <v/>
      </c>
      <c r="F212" s="6" t="str">
        <f aca="false">IF($B212="","",IF(IFERROR(INDEX(2_plantminer!$A$2:$Z$2000,MATCH($B212,INDEX(2_plantminer!$A$2:$Z$2000,0,MATCH("original.search",2_plantminer!$A$1:$Z$1,0)),0),MATCH("notes",2_plantminer!$A$1:$Z$1,0))&amp;"","")="NA","",IFERROR(INDEX(2_plantminer!$A$2:$Z$2000,MATCH($B212,INDEX(2_plantminer!$A$2:$Z$2000,0,MATCH("original.search",2_plantminer!$A$1:$Z$1,0)),0),MATCH("notes",2_plantminer!$A$1:$Z$1,0))&amp;"","")))</f>
        <v/>
      </c>
      <c r="G212" s="6" t="str">
        <f aca="false">IF($B212="","",IF(IFERROR(INDEX(2_plantminer!$A$2:$Z$2000,MATCH($B212,INDEX(2_plantminer!$A$2:$Z$2000,0,MATCH("original.search",2_plantminer!$A$1:$Z$1,0)),0),MATCH("occurrence",2_plantminer!$A$1:$Z$1,0))&amp;"","")="NA","",IFERROR(INDEX(2_plantminer!$A$2:$Z$2000,MATCH($B212,INDEX(2_plantminer!$A$2:$Z$2000,0,MATCH("original.search",2_plantminer!$A$1:$Z$1,0)),0),MATCH("occurrence",2_plantminer!$A$1:$Z$1,0))&amp;"","")))</f>
        <v/>
      </c>
      <c r="H212" s="6" t="str">
        <f aca="false">IF($B212="","",IF(IFERROR(INDEX(2_plantminer!$A$2:$Z$2000,MATCH($B212,INDEX(2_plantminer!$A$2:$Z$2000,0,MATCH("original.search",2_plantminer!$A$1:$Z$1,0)),0),MATCH("establishment",2_plantminer!$A$1:$Z$1,0))&amp;"","")="NA","",IFERROR(INDEX(2_plantminer!$A$2:$Z$2000,MATCH($B212,INDEX(2_plantminer!$A$2:$Z$2000,0,MATCH("original.search",2_plantminer!$A$1:$Z$1,0)),0),MATCH("establishment",2_plantminer!$A$1:$Z$1,0))&amp;"","")))</f>
        <v/>
      </c>
      <c r="I212" s="6" t="str">
        <f aca="false">IF($B212="","",IF(IFERROR(INDEX(2_plantminer!$A$2:$Z$2000,MATCH($B212,INDEX(2_plantminer!$A$2:$Z$2000,0,MATCH("original.search",2_plantminer!$A$1:$Z$1,0)),0),MATCH("domain",2_plantminer!$A$1:$Z$1,0))&amp;"","")="NA","",IFERROR(INDEX(2_plantminer!$A$2:$Z$2000,MATCH($B212,INDEX(2_plantminer!$A$2:$Z$2000,0,MATCH("original.search",2_plantminer!$A$1:$Z$1,0)),0),MATCH("domain",2_plantminer!$A$1:$Z$1,0))&amp;"","")))</f>
        <v/>
      </c>
      <c r="J212" s="6" t="str">
        <f aca="false">IF(OR($B212="",$G212=""),"",IF(ISNUMBER(SEARCH("BR-AM",$G212)),"sim","não"))</f>
        <v/>
      </c>
      <c r="K212" s="6" t="str">
        <f aca="false">IF($E212="","",IF($E212=$A212,"não","sim"))</f>
        <v/>
      </c>
      <c r="L212" s="6" t="str">
        <f aca="false">IF($B212="","indeterminada",IF(COUNTIF(2_plantminer!$A$1:$Z$1,"original.search")=0,"falta o resultado do Plantminer",IF(ISNUMBER(SEARCH("not found",$F212)),"não encontrado → Flora e Funga",IF(AND($C212="",$F212=""),"sem resultado do Plantminer (confira se colou)",IF(ISNUMBER(SEARCH("check",$F212)),"ambíguo → Flora e Funga",IF(AND(ISNUMBER(SEARCH("misspelled",$F212)),ISNUMBER(SEARCH("synonym",$F212))),"grafia corrigida e sinônimo substituído",IF(ISNUMBER(SEARCH("misspelled",$F212)),"grafia corrigida",IF(ISNUMBER(SEARCH("synonym",$F212)),"sinônimo substituído",IF(AND($C212&lt;&gt;"",$G212="",COUNTIF($C212,"* *")&gt;0),"sem ocorrência no resultado → Flora e Funga",IF($J212="não","fora do AM → conferir identificação","OK"))))))))))</f>
        <v>sem resultado do Plantminer (confira se colou)</v>
      </c>
      <c r="M212" s="9"/>
      <c r="N212" s="9"/>
      <c r="O212" s="9"/>
      <c r="P212" s="9"/>
      <c r="Q212" s="9"/>
      <c r="R212" s="6" t="str">
        <f aca="false">IF($M212="","",IF(COUNTIF($M$3:$M$242,$M212)&gt;1,"sim","não"))</f>
        <v/>
      </c>
    </row>
    <row r="213" customFormat="false" ht="15" hidden="false" customHeight="false" outlineLevel="0" collapsed="false">
      <c r="A213" s="6" t="str">
        <f aca="false">1_lista!A212</f>
        <v>Sapotaceae</v>
      </c>
      <c r="B213" s="6" t="str">
        <f aca="false">IF(1_lista!G212="","",1_lista!G212)</f>
        <v>Manilkara huberi</v>
      </c>
      <c r="C213" s="6" t="str">
        <f aca="false">IF($B213="","",IF(IFERROR(INDEX(2_plantminer!$A$2:$Z$2000,MATCH($B213,INDEX(2_plantminer!$A$2:$Z$2000,0,MATCH("original.search",2_plantminer!$A$1:$Z$1,0)),0),MATCH("search.str",2_plantminer!$A$1:$Z$1,0))&amp;"","")="NA","",IFERROR(INDEX(2_plantminer!$A$2:$Z$2000,MATCH($B213,INDEX(2_plantminer!$A$2:$Z$2000,0,MATCH("original.search",2_plantminer!$A$1:$Z$1,0)),0),MATCH("search.str",2_plantminer!$A$1:$Z$1,0))&amp;"","")))</f>
        <v/>
      </c>
      <c r="D213" s="6" t="str">
        <f aca="false">IF($B213="","",IF(IFERROR(INDEX(2_plantminer!$A$2:$Z$2000,MATCH($B213,INDEX(2_plantminer!$A$2:$Z$2000,0,MATCH("original.search",2_plantminer!$A$1:$Z$1,0)),0),MATCH("scientific.name",2_plantminer!$A$1:$Z$1,0))&amp;"","")="NA","",IFERROR(INDEX(2_plantminer!$A$2:$Z$2000,MATCH($B213,INDEX(2_plantminer!$A$2:$Z$2000,0,MATCH("original.search",2_plantminer!$A$1:$Z$1,0)),0),MATCH("scientific.name",2_plantminer!$A$1:$Z$1,0))&amp;"","")))</f>
        <v/>
      </c>
      <c r="E213" s="6" t="str">
        <f aca="false">IF($B213="","",IF(IFERROR(INDEX(2_plantminer!$A$2:$Z$2000,MATCH($B213,INDEX(2_plantminer!$A$2:$Z$2000,0,MATCH("original.search",2_plantminer!$A$1:$Z$1,0)),0),MATCH("family",2_plantminer!$A$1:$Z$1,0))&amp;"","")="NA","",IFERROR(INDEX(2_plantminer!$A$2:$Z$2000,MATCH($B213,INDEX(2_plantminer!$A$2:$Z$2000,0,MATCH("original.search",2_plantminer!$A$1:$Z$1,0)),0),MATCH("family",2_plantminer!$A$1:$Z$1,0))&amp;"","")))</f>
        <v/>
      </c>
      <c r="F213" s="6" t="str">
        <f aca="false">IF($B213="","",IF(IFERROR(INDEX(2_plantminer!$A$2:$Z$2000,MATCH($B213,INDEX(2_plantminer!$A$2:$Z$2000,0,MATCH("original.search",2_plantminer!$A$1:$Z$1,0)),0),MATCH("notes",2_plantminer!$A$1:$Z$1,0))&amp;"","")="NA","",IFERROR(INDEX(2_plantminer!$A$2:$Z$2000,MATCH($B213,INDEX(2_plantminer!$A$2:$Z$2000,0,MATCH("original.search",2_plantminer!$A$1:$Z$1,0)),0),MATCH("notes",2_plantminer!$A$1:$Z$1,0))&amp;"","")))</f>
        <v/>
      </c>
      <c r="G213" s="6" t="str">
        <f aca="false">IF($B213="","",IF(IFERROR(INDEX(2_plantminer!$A$2:$Z$2000,MATCH($B213,INDEX(2_plantminer!$A$2:$Z$2000,0,MATCH("original.search",2_plantminer!$A$1:$Z$1,0)),0),MATCH("occurrence",2_plantminer!$A$1:$Z$1,0))&amp;"","")="NA","",IFERROR(INDEX(2_plantminer!$A$2:$Z$2000,MATCH($B213,INDEX(2_plantminer!$A$2:$Z$2000,0,MATCH("original.search",2_plantminer!$A$1:$Z$1,0)),0),MATCH("occurrence",2_plantminer!$A$1:$Z$1,0))&amp;"","")))</f>
        <v/>
      </c>
      <c r="H213" s="6" t="str">
        <f aca="false">IF($B213="","",IF(IFERROR(INDEX(2_plantminer!$A$2:$Z$2000,MATCH($B213,INDEX(2_plantminer!$A$2:$Z$2000,0,MATCH("original.search",2_plantminer!$A$1:$Z$1,0)),0),MATCH("establishment",2_plantminer!$A$1:$Z$1,0))&amp;"","")="NA","",IFERROR(INDEX(2_plantminer!$A$2:$Z$2000,MATCH($B213,INDEX(2_plantminer!$A$2:$Z$2000,0,MATCH("original.search",2_plantminer!$A$1:$Z$1,0)),0),MATCH("establishment",2_plantminer!$A$1:$Z$1,0))&amp;"","")))</f>
        <v/>
      </c>
      <c r="I213" s="6" t="str">
        <f aca="false">IF($B213="","",IF(IFERROR(INDEX(2_plantminer!$A$2:$Z$2000,MATCH($B213,INDEX(2_plantminer!$A$2:$Z$2000,0,MATCH("original.search",2_plantminer!$A$1:$Z$1,0)),0),MATCH("domain",2_plantminer!$A$1:$Z$1,0))&amp;"","")="NA","",IFERROR(INDEX(2_plantminer!$A$2:$Z$2000,MATCH($B213,INDEX(2_plantminer!$A$2:$Z$2000,0,MATCH("original.search",2_plantminer!$A$1:$Z$1,0)),0),MATCH("domain",2_plantminer!$A$1:$Z$1,0))&amp;"","")))</f>
        <v/>
      </c>
      <c r="J213" s="6" t="str">
        <f aca="false">IF(OR($B213="",$G213=""),"",IF(ISNUMBER(SEARCH("BR-AM",$G213)),"sim","não"))</f>
        <v/>
      </c>
      <c r="K213" s="6" t="str">
        <f aca="false">IF($E213="","",IF($E213=$A213,"não","sim"))</f>
        <v/>
      </c>
      <c r="L213" s="6" t="str">
        <f aca="false">IF($B213="","indeterminada",IF(COUNTIF(2_plantminer!$A$1:$Z$1,"original.search")=0,"falta o resultado do Plantminer",IF(ISNUMBER(SEARCH("not found",$F213)),"não encontrado → Flora e Funga",IF(AND($C213="",$F213=""),"sem resultado do Plantminer (confira se colou)",IF(ISNUMBER(SEARCH("check",$F213)),"ambíguo → Flora e Funga",IF(AND(ISNUMBER(SEARCH("misspelled",$F213)),ISNUMBER(SEARCH("synonym",$F213))),"grafia corrigida e sinônimo substituído",IF(ISNUMBER(SEARCH("misspelled",$F213)),"grafia corrigida",IF(ISNUMBER(SEARCH("synonym",$F213)),"sinônimo substituído",IF(AND($C213&lt;&gt;"",$G213="",COUNTIF($C213,"* *")&gt;0),"sem ocorrência no resultado → Flora e Funga",IF($J213="não","fora do AM → conferir identificação","OK"))))))))))</f>
        <v>sem resultado do Plantminer (confira se colou)</v>
      </c>
      <c r="M213" s="9"/>
      <c r="N213" s="9"/>
      <c r="O213" s="9"/>
      <c r="P213" s="9"/>
      <c r="Q213" s="9"/>
      <c r="R213" s="6" t="str">
        <f aca="false">IF($M213="","",IF(COUNTIF($M$3:$M$242,$M213)&gt;1,"sim","não"))</f>
        <v/>
      </c>
    </row>
    <row r="214" customFormat="false" ht="15" hidden="false" customHeight="false" outlineLevel="0" collapsed="false">
      <c r="A214" s="6" t="str">
        <f aca="false">1_lista!A213</f>
        <v>Sapotaceae</v>
      </c>
      <c r="B214" s="6" t="str">
        <f aca="false">IF(1_lista!G213="","",1_lista!G213)</f>
        <v>Micropholis casiquiarensis</v>
      </c>
      <c r="C214" s="6" t="str">
        <f aca="false">IF($B214="","",IF(IFERROR(INDEX(2_plantminer!$A$2:$Z$2000,MATCH($B214,INDEX(2_plantminer!$A$2:$Z$2000,0,MATCH("original.search",2_plantminer!$A$1:$Z$1,0)),0),MATCH("search.str",2_plantminer!$A$1:$Z$1,0))&amp;"","")="NA","",IFERROR(INDEX(2_plantminer!$A$2:$Z$2000,MATCH($B214,INDEX(2_plantminer!$A$2:$Z$2000,0,MATCH("original.search",2_plantminer!$A$1:$Z$1,0)),0),MATCH("search.str",2_plantminer!$A$1:$Z$1,0))&amp;"","")))</f>
        <v/>
      </c>
      <c r="D214" s="6" t="str">
        <f aca="false">IF($B214="","",IF(IFERROR(INDEX(2_plantminer!$A$2:$Z$2000,MATCH($B214,INDEX(2_plantminer!$A$2:$Z$2000,0,MATCH("original.search",2_plantminer!$A$1:$Z$1,0)),0),MATCH("scientific.name",2_plantminer!$A$1:$Z$1,0))&amp;"","")="NA","",IFERROR(INDEX(2_plantminer!$A$2:$Z$2000,MATCH($B214,INDEX(2_plantminer!$A$2:$Z$2000,0,MATCH("original.search",2_plantminer!$A$1:$Z$1,0)),0),MATCH("scientific.name",2_plantminer!$A$1:$Z$1,0))&amp;"","")))</f>
        <v/>
      </c>
      <c r="E214" s="6" t="str">
        <f aca="false">IF($B214="","",IF(IFERROR(INDEX(2_plantminer!$A$2:$Z$2000,MATCH($B214,INDEX(2_plantminer!$A$2:$Z$2000,0,MATCH("original.search",2_plantminer!$A$1:$Z$1,0)),0),MATCH("family",2_plantminer!$A$1:$Z$1,0))&amp;"","")="NA","",IFERROR(INDEX(2_plantminer!$A$2:$Z$2000,MATCH($B214,INDEX(2_plantminer!$A$2:$Z$2000,0,MATCH("original.search",2_plantminer!$A$1:$Z$1,0)),0),MATCH("family",2_plantminer!$A$1:$Z$1,0))&amp;"","")))</f>
        <v/>
      </c>
      <c r="F214" s="6" t="str">
        <f aca="false">IF($B214="","",IF(IFERROR(INDEX(2_plantminer!$A$2:$Z$2000,MATCH($B214,INDEX(2_plantminer!$A$2:$Z$2000,0,MATCH("original.search",2_plantminer!$A$1:$Z$1,0)),0),MATCH("notes",2_plantminer!$A$1:$Z$1,0))&amp;"","")="NA","",IFERROR(INDEX(2_plantminer!$A$2:$Z$2000,MATCH($B214,INDEX(2_plantminer!$A$2:$Z$2000,0,MATCH("original.search",2_plantminer!$A$1:$Z$1,0)),0),MATCH("notes",2_plantminer!$A$1:$Z$1,0))&amp;"","")))</f>
        <v/>
      </c>
      <c r="G214" s="6" t="str">
        <f aca="false">IF($B214="","",IF(IFERROR(INDEX(2_plantminer!$A$2:$Z$2000,MATCH($B214,INDEX(2_plantminer!$A$2:$Z$2000,0,MATCH("original.search",2_plantminer!$A$1:$Z$1,0)),0),MATCH("occurrence",2_plantminer!$A$1:$Z$1,0))&amp;"","")="NA","",IFERROR(INDEX(2_plantminer!$A$2:$Z$2000,MATCH($B214,INDEX(2_plantminer!$A$2:$Z$2000,0,MATCH("original.search",2_plantminer!$A$1:$Z$1,0)),0),MATCH("occurrence",2_plantminer!$A$1:$Z$1,0))&amp;"","")))</f>
        <v/>
      </c>
      <c r="H214" s="6" t="str">
        <f aca="false">IF($B214="","",IF(IFERROR(INDEX(2_plantminer!$A$2:$Z$2000,MATCH($B214,INDEX(2_plantminer!$A$2:$Z$2000,0,MATCH("original.search",2_plantminer!$A$1:$Z$1,0)),0),MATCH("establishment",2_plantminer!$A$1:$Z$1,0))&amp;"","")="NA","",IFERROR(INDEX(2_plantminer!$A$2:$Z$2000,MATCH($B214,INDEX(2_plantminer!$A$2:$Z$2000,0,MATCH("original.search",2_plantminer!$A$1:$Z$1,0)),0),MATCH("establishment",2_plantminer!$A$1:$Z$1,0))&amp;"","")))</f>
        <v/>
      </c>
      <c r="I214" s="6" t="str">
        <f aca="false">IF($B214="","",IF(IFERROR(INDEX(2_plantminer!$A$2:$Z$2000,MATCH($B214,INDEX(2_plantminer!$A$2:$Z$2000,0,MATCH("original.search",2_plantminer!$A$1:$Z$1,0)),0),MATCH("domain",2_plantminer!$A$1:$Z$1,0))&amp;"","")="NA","",IFERROR(INDEX(2_plantminer!$A$2:$Z$2000,MATCH($B214,INDEX(2_plantminer!$A$2:$Z$2000,0,MATCH("original.search",2_plantminer!$A$1:$Z$1,0)),0),MATCH("domain",2_plantminer!$A$1:$Z$1,0))&amp;"","")))</f>
        <v/>
      </c>
      <c r="J214" s="6" t="str">
        <f aca="false">IF(OR($B214="",$G214=""),"",IF(ISNUMBER(SEARCH("BR-AM",$G214)),"sim","não"))</f>
        <v/>
      </c>
      <c r="K214" s="6" t="str">
        <f aca="false">IF($E214="","",IF($E214=$A214,"não","sim"))</f>
        <v/>
      </c>
      <c r="L214" s="6" t="str">
        <f aca="false">IF($B214="","indeterminada",IF(COUNTIF(2_plantminer!$A$1:$Z$1,"original.search")=0,"falta o resultado do Plantminer",IF(ISNUMBER(SEARCH("not found",$F214)),"não encontrado → Flora e Funga",IF(AND($C214="",$F214=""),"sem resultado do Plantminer (confira se colou)",IF(ISNUMBER(SEARCH("check",$F214)),"ambíguo → Flora e Funga",IF(AND(ISNUMBER(SEARCH("misspelled",$F214)),ISNUMBER(SEARCH("synonym",$F214))),"grafia corrigida e sinônimo substituído",IF(ISNUMBER(SEARCH("misspelled",$F214)),"grafia corrigida",IF(ISNUMBER(SEARCH("synonym",$F214)),"sinônimo substituído",IF(AND($C214&lt;&gt;"",$G214="",COUNTIF($C214,"* *")&gt;0),"sem ocorrência no resultado → Flora e Funga",IF($J214="não","fora do AM → conferir identificação","OK"))))))))))</f>
        <v>sem resultado do Plantminer (confira se colou)</v>
      </c>
      <c r="M214" s="9"/>
      <c r="N214" s="9"/>
      <c r="O214" s="9"/>
      <c r="P214" s="9"/>
      <c r="Q214" s="9"/>
      <c r="R214" s="6" t="str">
        <f aca="false">IF($M214="","",IF(COUNTIF($M$3:$M$242,$M214)&gt;1,"sim","não"))</f>
        <v/>
      </c>
    </row>
    <row r="215" customFormat="false" ht="15" hidden="false" customHeight="false" outlineLevel="0" collapsed="false">
      <c r="A215" s="6" t="str">
        <f aca="false">1_lista!A214</f>
        <v>Sapotaceae</v>
      </c>
      <c r="B215" s="6" t="str">
        <f aca="false">IF(1_lista!G214="","",1_lista!G214)</f>
        <v>Micropholis guyanensis</v>
      </c>
      <c r="C215" s="6" t="str">
        <f aca="false">IF($B215="","",IF(IFERROR(INDEX(2_plantminer!$A$2:$Z$2000,MATCH($B215,INDEX(2_plantminer!$A$2:$Z$2000,0,MATCH("original.search",2_plantminer!$A$1:$Z$1,0)),0),MATCH("search.str",2_plantminer!$A$1:$Z$1,0))&amp;"","")="NA","",IFERROR(INDEX(2_plantminer!$A$2:$Z$2000,MATCH($B215,INDEX(2_plantminer!$A$2:$Z$2000,0,MATCH("original.search",2_plantminer!$A$1:$Z$1,0)),0),MATCH("search.str",2_plantminer!$A$1:$Z$1,0))&amp;"","")))</f>
        <v/>
      </c>
      <c r="D215" s="6" t="str">
        <f aca="false">IF($B215="","",IF(IFERROR(INDEX(2_plantminer!$A$2:$Z$2000,MATCH($B215,INDEX(2_plantminer!$A$2:$Z$2000,0,MATCH("original.search",2_plantminer!$A$1:$Z$1,0)),0),MATCH("scientific.name",2_plantminer!$A$1:$Z$1,0))&amp;"","")="NA","",IFERROR(INDEX(2_plantminer!$A$2:$Z$2000,MATCH($B215,INDEX(2_plantminer!$A$2:$Z$2000,0,MATCH("original.search",2_plantminer!$A$1:$Z$1,0)),0),MATCH("scientific.name",2_plantminer!$A$1:$Z$1,0))&amp;"","")))</f>
        <v/>
      </c>
      <c r="E215" s="6" t="str">
        <f aca="false">IF($B215="","",IF(IFERROR(INDEX(2_plantminer!$A$2:$Z$2000,MATCH($B215,INDEX(2_plantminer!$A$2:$Z$2000,0,MATCH("original.search",2_plantminer!$A$1:$Z$1,0)),0),MATCH("family",2_plantminer!$A$1:$Z$1,0))&amp;"","")="NA","",IFERROR(INDEX(2_plantminer!$A$2:$Z$2000,MATCH($B215,INDEX(2_plantminer!$A$2:$Z$2000,0,MATCH("original.search",2_plantminer!$A$1:$Z$1,0)),0),MATCH("family",2_plantminer!$A$1:$Z$1,0))&amp;"","")))</f>
        <v/>
      </c>
      <c r="F215" s="6" t="str">
        <f aca="false">IF($B215="","",IF(IFERROR(INDEX(2_plantminer!$A$2:$Z$2000,MATCH($B215,INDEX(2_plantminer!$A$2:$Z$2000,0,MATCH("original.search",2_plantminer!$A$1:$Z$1,0)),0),MATCH("notes",2_plantminer!$A$1:$Z$1,0))&amp;"","")="NA","",IFERROR(INDEX(2_plantminer!$A$2:$Z$2000,MATCH($B215,INDEX(2_plantminer!$A$2:$Z$2000,0,MATCH("original.search",2_plantminer!$A$1:$Z$1,0)),0),MATCH("notes",2_plantminer!$A$1:$Z$1,0))&amp;"","")))</f>
        <v/>
      </c>
      <c r="G215" s="6" t="str">
        <f aca="false">IF($B215="","",IF(IFERROR(INDEX(2_plantminer!$A$2:$Z$2000,MATCH($B215,INDEX(2_plantminer!$A$2:$Z$2000,0,MATCH("original.search",2_plantminer!$A$1:$Z$1,0)),0),MATCH("occurrence",2_plantminer!$A$1:$Z$1,0))&amp;"","")="NA","",IFERROR(INDEX(2_plantminer!$A$2:$Z$2000,MATCH($B215,INDEX(2_plantminer!$A$2:$Z$2000,0,MATCH("original.search",2_plantminer!$A$1:$Z$1,0)),0),MATCH("occurrence",2_plantminer!$A$1:$Z$1,0))&amp;"","")))</f>
        <v/>
      </c>
      <c r="H215" s="6" t="str">
        <f aca="false">IF($B215="","",IF(IFERROR(INDEX(2_plantminer!$A$2:$Z$2000,MATCH($B215,INDEX(2_plantminer!$A$2:$Z$2000,0,MATCH("original.search",2_plantminer!$A$1:$Z$1,0)),0),MATCH("establishment",2_plantminer!$A$1:$Z$1,0))&amp;"","")="NA","",IFERROR(INDEX(2_plantminer!$A$2:$Z$2000,MATCH($B215,INDEX(2_plantminer!$A$2:$Z$2000,0,MATCH("original.search",2_plantminer!$A$1:$Z$1,0)),0),MATCH("establishment",2_plantminer!$A$1:$Z$1,0))&amp;"","")))</f>
        <v/>
      </c>
      <c r="I215" s="6" t="str">
        <f aca="false">IF($B215="","",IF(IFERROR(INDEX(2_plantminer!$A$2:$Z$2000,MATCH($B215,INDEX(2_plantminer!$A$2:$Z$2000,0,MATCH("original.search",2_plantminer!$A$1:$Z$1,0)),0),MATCH("domain",2_plantminer!$A$1:$Z$1,0))&amp;"","")="NA","",IFERROR(INDEX(2_plantminer!$A$2:$Z$2000,MATCH($B215,INDEX(2_plantminer!$A$2:$Z$2000,0,MATCH("original.search",2_plantminer!$A$1:$Z$1,0)),0),MATCH("domain",2_plantminer!$A$1:$Z$1,0))&amp;"","")))</f>
        <v/>
      </c>
      <c r="J215" s="6" t="str">
        <f aca="false">IF(OR($B215="",$G215=""),"",IF(ISNUMBER(SEARCH("BR-AM",$G215)),"sim","não"))</f>
        <v/>
      </c>
      <c r="K215" s="6" t="str">
        <f aca="false">IF($E215="","",IF($E215=$A215,"não","sim"))</f>
        <v/>
      </c>
      <c r="L215" s="6" t="str">
        <f aca="false">IF($B215="","indeterminada",IF(COUNTIF(2_plantminer!$A$1:$Z$1,"original.search")=0,"falta o resultado do Plantminer",IF(ISNUMBER(SEARCH("not found",$F215)),"não encontrado → Flora e Funga",IF(AND($C215="",$F215=""),"sem resultado do Plantminer (confira se colou)",IF(ISNUMBER(SEARCH("check",$F215)),"ambíguo → Flora e Funga",IF(AND(ISNUMBER(SEARCH("misspelled",$F215)),ISNUMBER(SEARCH("synonym",$F215))),"grafia corrigida e sinônimo substituído",IF(ISNUMBER(SEARCH("misspelled",$F215)),"grafia corrigida",IF(ISNUMBER(SEARCH("synonym",$F215)),"sinônimo substituído",IF(AND($C215&lt;&gt;"",$G215="",COUNTIF($C215,"* *")&gt;0),"sem ocorrência no resultado → Flora e Funga",IF($J215="não","fora do AM → conferir identificação","OK"))))))))))</f>
        <v>sem resultado do Plantminer (confira se colou)</v>
      </c>
      <c r="M215" s="9"/>
      <c r="N215" s="9"/>
      <c r="O215" s="9"/>
      <c r="P215" s="9"/>
      <c r="Q215" s="9"/>
      <c r="R215" s="6" t="str">
        <f aca="false">IF($M215="","",IF(COUNTIF($M$3:$M$242,$M215)&gt;1,"sim","não"))</f>
        <v/>
      </c>
    </row>
    <row r="216" customFormat="false" ht="15" hidden="false" customHeight="false" outlineLevel="0" collapsed="false">
      <c r="A216" s="6" t="str">
        <f aca="false">1_lista!A215</f>
        <v>Sapotaceae</v>
      </c>
      <c r="B216" s="6" t="str">
        <f aca="false">IF(1_lista!G215="","",1_lista!G215)</f>
        <v>Micropholis trunciflora</v>
      </c>
      <c r="C216" s="6" t="str">
        <f aca="false">IF($B216="","",IF(IFERROR(INDEX(2_plantminer!$A$2:$Z$2000,MATCH($B216,INDEX(2_plantminer!$A$2:$Z$2000,0,MATCH("original.search",2_plantminer!$A$1:$Z$1,0)),0),MATCH("search.str",2_plantminer!$A$1:$Z$1,0))&amp;"","")="NA","",IFERROR(INDEX(2_plantminer!$A$2:$Z$2000,MATCH($B216,INDEX(2_plantminer!$A$2:$Z$2000,0,MATCH("original.search",2_plantminer!$A$1:$Z$1,0)),0),MATCH("search.str",2_plantminer!$A$1:$Z$1,0))&amp;"","")))</f>
        <v/>
      </c>
      <c r="D216" s="6" t="str">
        <f aca="false">IF($B216="","",IF(IFERROR(INDEX(2_plantminer!$A$2:$Z$2000,MATCH($B216,INDEX(2_plantminer!$A$2:$Z$2000,0,MATCH("original.search",2_plantminer!$A$1:$Z$1,0)),0),MATCH("scientific.name",2_plantminer!$A$1:$Z$1,0))&amp;"","")="NA","",IFERROR(INDEX(2_plantminer!$A$2:$Z$2000,MATCH($B216,INDEX(2_plantminer!$A$2:$Z$2000,0,MATCH("original.search",2_plantminer!$A$1:$Z$1,0)),0),MATCH("scientific.name",2_plantminer!$A$1:$Z$1,0))&amp;"","")))</f>
        <v/>
      </c>
      <c r="E216" s="6" t="str">
        <f aca="false">IF($B216="","",IF(IFERROR(INDEX(2_plantminer!$A$2:$Z$2000,MATCH($B216,INDEX(2_plantminer!$A$2:$Z$2000,0,MATCH("original.search",2_plantminer!$A$1:$Z$1,0)),0),MATCH("family",2_plantminer!$A$1:$Z$1,0))&amp;"","")="NA","",IFERROR(INDEX(2_plantminer!$A$2:$Z$2000,MATCH($B216,INDEX(2_plantminer!$A$2:$Z$2000,0,MATCH("original.search",2_plantminer!$A$1:$Z$1,0)),0),MATCH("family",2_plantminer!$A$1:$Z$1,0))&amp;"","")))</f>
        <v/>
      </c>
      <c r="F216" s="6" t="str">
        <f aca="false">IF($B216="","",IF(IFERROR(INDEX(2_plantminer!$A$2:$Z$2000,MATCH($B216,INDEX(2_plantminer!$A$2:$Z$2000,0,MATCH("original.search",2_plantminer!$A$1:$Z$1,0)),0),MATCH("notes",2_plantminer!$A$1:$Z$1,0))&amp;"","")="NA","",IFERROR(INDEX(2_plantminer!$A$2:$Z$2000,MATCH($B216,INDEX(2_plantminer!$A$2:$Z$2000,0,MATCH("original.search",2_plantminer!$A$1:$Z$1,0)),0),MATCH("notes",2_plantminer!$A$1:$Z$1,0))&amp;"","")))</f>
        <v/>
      </c>
      <c r="G216" s="6" t="str">
        <f aca="false">IF($B216="","",IF(IFERROR(INDEX(2_plantminer!$A$2:$Z$2000,MATCH($B216,INDEX(2_plantminer!$A$2:$Z$2000,0,MATCH("original.search",2_plantminer!$A$1:$Z$1,0)),0),MATCH("occurrence",2_plantminer!$A$1:$Z$1,0))&amp;"","")="NA","",IFERROR(INDEX(2_plantminer!$A$2:$Z$2000,MATCH($B216,INDEX(2_plantminer!$A$2:$Z$2000,0,MATCH("original.search",2_plantminer!$A$1:$Z$1,0)),0),MATCH("occurrence",2_plantminer!$A$1:$Z$1,0))&amp;"","")))</f>
        <v/>
      </c>
      <c r="H216" s="6" t="str">
        <f aca="false">IF($B216="","",IF(IFERROR(INDEX(2_plantminer!$A$2:$Z$2000,MATCH($B216,INDEX(2_plantminer!$A$2:$Z$2000,0,MATCH("original.search",2_plantminer!$A$1:$Z$1,0)),0),MATCH("establishment",2_plantminer!$A$1:$Z$1,0))&amp;"","")="NA","",IFERROR(INDEX(2_plantminer!$A$2:$Z$2000,MATCH($B216,INDEX(2_plantminer!$A$2:$Z$2000,0,MATCH("original.search",2_plantminer!$A$1:$Z$1,0)),0),MATCH("establishment",2_plantminer!$A$1:$Z$1,0))&amp;"","")))</f>
        <v/>
      </c>
      <c r="I216" s="6" t="str">
        <f aca="false">IF($B216="","",IF(IFERROR(INDEX(2_plantminer!$A$2:$Z$2000,MATCH($B216,INDEX(2_plantminer!$A$2:$Z$2000,0,MATCH("original.search",2_plantminer!$A$1:$Z$1,0)),0),MATCH("domain",2_plantminer!$A$1:$Z$1,0))&amp;"","")="NA","",IFERROR(INDEX(2_plantminer!$A$2:$Z$2000,MATCH($B216,INDEX(2_plantminer!$A$2:$Z$2000,0,MATCH("original.search",2_plantminer!$A$1:$Z$1,0)),0),MATCH("domain",2_plantminer!$A$1:$Z$1,0))&amp;"","")))</f>
        <v/>
      </c>
      <c r="J216" s="6" t="str">
        <f aca="false">IF(OR($B216="",$G216=""),"",IF(ISNUMBER(SEARCH("BR-AM",$G216)),"sim","não"))</f>
        <v/>
      </c>
      <c r="K216" s="6" t="str">
        <f aca="false">IF($E216="","",IF($E216=$A216,"não","sim"))</f>
        <v/>
      </c>
      <c r="L216" s="6" t="str">
        <f aca="false">IF($B216="","indeterminada",IF(COUNTIF(2_plantminer!$A$1:$Z$1,"original.search")=0,"falta o resultado do Plantminer",IF(ISNUMBER(SEARCH("not found",$F216)),"não encontrado → Flora e Funga",IF(AND($C216="",$F216=""),"sem resultado do Plantminer (confira se colou)",IF(ISNUMBER(SEARCH("check",$F216)),"ambíguo → Flora e Funga",IF(AND(ISNUMBER(SEARCH("misspelled",$F216)),ISNUMBER(SEARCH("synonym",$F216))),"grafia corrigida e sinônimo substituído",IF(ISNUMBER(SEARCH("misspelled",$F216)),"grafia corrigida",IF(ISNUMBER(SEARCH("synonym",$F216)),"sinônimo substituído",IF(AND($C216&lt;&gt;"",$G216="",COUNTIF($C216,"* *")&gt;0),"sem ocorrência no resultado → Flora e Funga",IF($J216="não","fora do AM → conferir identificação","OK"))))))))))</f>
        <v>sem resultado do Plantminer (confira se colou)</v>
      </c>
      <c r="M216" s="9"/>
      <c r="N216" s="9"/>
      <c r="O216" s="9"/>
      <c r="P216" s="9"/>
      <c r="Q216" s="9"/>
      <c r="R216" s="6" t="str">
        <f aca="false">IF($M216="","",IF(COUNTIF($M$3:$M$242,$M216)&gt;1,"sim","não"))</f>
        <v/>
      </c>
    </row>
    <row r="217" customFormat="false" ht="15" hidden="false" customHeight="false" outlineLevel="0" collapsed="false">
      <c r="A217" s="6" t="str">
        <f aca="false">1_lista!A216</f>
        <v>Sapotaceae</v>
      </c>
      <c r="B217" s="6" t="str">
        <f aca="false">IF(1_lista!G216="","",1_lista!G216)</f>
        <v>Micropholis williamii</v>
      </c>
      <c r="C217" s="6" t="str">
        <f aca="false">IF($B217="","",IF(IFERROR(INDEX(2_plantminer!$A$2:$Z$2000,MATCH($B217,INDEX(2_plantminer!$A$2:$Z$2000,0,MATCH("original.search",2_plantminer!$A$1:$Z$1,0)),0),MATCH("search.str",2_plantminer!$A$1:$Z$1,0))&amp;"","")="NA","",IFERROR(INDEX(2_plantminer!$A$2:$Z$2000,MATCH($B217,INDEX(2_plantminer!$A$2:$Z$2000,0,MATCH("original.search",2_plantminer!$A$1:$Z$1,0)),0),MATCH("search.str",2_plantminer!$A$1:$Z$1,0))&amp;"","")))</f>
        <v/>
      </c>
      <c r="D217" s="6" t="str">
        <f aca="false">IF($B217="","",IF(IFERROR(INDEX(2_plantminer!$A$2:$Z$2000,MATCH($B217,INDEX(2_plantminer!$A$2:$Z$2000,0,MATCH("original.search",2_plantminer!$A$1:$Z$1,0)),0),MATCH("scientific.name",2_plantminer!$A$1:$Z$1,0))&amp;"","")="NA","",IFERROR(INDEX(2_plantminer!$A$2:$Z$2000,MATCH($B217,INDEX(2_plantminer!$A$2:$Z$2000,0,MATCH("original.search",2_plantminer!$A$1:$Z$1,0)),0),MATCH("scientific.name",2_plantminer!$A$1:$Z$1,0))&amp;"","")))</f>
        <v/>
      </c>
      <c r="E217" s="6" t="str">
        <f aca="false">IF($B217="","",IF(IFERROR(INDEX(2_plantminer!$A$2:$Z$2000,MATCH($B217,INDEX(2_plantminer!$A$2:$Z$2000,0,MATCH("original.search",2_plantminer!$A$1:$Z$1,0)),0),MATCH("family",2_plantminer!$A$1:$Z$1,0))&amp;"","")="NA","",IFERROR(INDEX(2_plantminer!$A$2:$Z$2000,MATCH($B217,INDEX(2_plantminer!$A$2:$Z$2000,0,MATCH("original.search",2_plantminer!$A$1:$Z$1,0)),0),MATCH("family",2_plantminer!$A$1:$Z$1,0))&amp;"","")))</f>
        <v/>
      </c>
      <c r="F217" s="6" t="str">
        <f aca="false">IF($B217="","",IF(IFERROR(INDEX(2_plantminer!$A$2:$Z$2000,MATCH($B217,INDEX(2_plantminer!$A$2:$Z$2000,0,MATCH("original.search",2_plantminer!$A$1:$Z$1,0)),0),MATCH("notes",2_plantminer!$A$1:$Z$1,0))&amp;"","")="NA","",IFERROR(INDEX(2_plantminer!$A$2:$Z$2000,MATCH($B217,INDEX(2_plantminer!$A$2:$Z$2000,0,MATCH("original.search",2_plantminer!$A$1:$Z$1,0)),0),MATCH("notes",2_plantminer!$A$1:$Z$1,0))&amp;"","")))</f>
        <v/>
      </c>
      <c r="G217" s="6" t="str">
        <f aca="false">IF($B217="","",IF(IFERROR(INDEX(2_plantminer!$A$2:$Z$2000,MATCH($B217,INDEX(2_plantminer!$A$2:$Z$2000,0,MATCH("original.search",2_plantminer!$A$1:$Z$1,0)),0),MATCH("occurrence",2_plantminer!$A$1:$Z$1,0))&amp;"","")="NA","",IFERROR(INDEX(2_plantminer!$A$2:$Z$2000,MATCH($B217,INDEX(2_plantminer!$A$2:$Z$2000,0,MATCH("original.search",2_plantminer!$A$1:$Z$1,0)),0),MATCH("occurrence",2_plantminer!$A$1:$Z$1,0))&amp;"","")))</f>
        <v/>
      </c>
      <c r="H217" s="6" t="str">
        <f aca="false">IF($B217="","",IF(IFERROR(INDEX(2_plantminer!$A$2:$Z$2000,MATCH($B217,INDEX(2_plantminer!$A$2:$Z$2000,0,MATCH("original.search",2_plantminer!$A$1:$Z$1,0)),0),MATCH("establishment",2_plantminer!$A$1:$Z$1,0))&amp;"","")="NA","",IFERROR(INDEX(2_plantminer!$A$2:$Z$2000,MATCH($B217,INDEX(2_plantminer!$A$2:$Z$2000,0,MATCH("original.search",2_plantminer!$A$1:$Z$1,0)),0),MATCH("establishment",2_plantminer!$A$1:$Z$1,0))&amp;"","")))</f>
        <v/>
      </c>
      <c r="I217" s="6" t="str">
        <f aca="false">IF($B217="","",IF(IFERROR(INDEX(2_plantminer!$A$2:$Z$2000,MATCH($B217,INDEX(2_plantminer!$A$2:$Z$2000,0,MATCH("original.search",2_plantminer!$A$1:$Z$1,0)),0),MATCH("domain",2_plantminer!$A$1:$Z$1,0))&amp;"","")="NA","",IFERROR(INDEX(2_plantminer!$A$2:$Z$2000,MATCH($B217,INDEX(2_plantminer!$A$2:$Z$2000,0,MATCH("original.search",2_plantminer!$A$1:$Z$1,0)),0),MATCH("domain",2_plantminer!$A$1:$Z$1,0))&amp;"","")))</f>
        <v/>
      </c>
      <c r="J217" s="6" t="str">
        <f aca="false">IF(OR($B217="",$G217=""),"",IF(ISNUMBER(SEARCH("BR-AM",$G217)),"sim","não"))</f>
        <v/>
      </c>
      <c r="K217" s="6" t="str">
        <f aca="false">IF($E217="","",IF($E217=$A217,"não","sim"))</f>
        <v/>
      </c>
      <c r="L217" s="6" t="str">
        <f aca="false">IF($B217="","indeterminada",IF(COUNTIF(2_plantminer!$A$1:$Z$1,"original.search")=0,"falta o resultado do Plantminer",IF(ISNUMBER(SEARCH("not found",$F217)),"não encontrado → Flora e Funga",IF(AND($C217="",$F217=""),"sem resultado do Plantminer (confira se colou)",IF(ISNUMBER(SEARCH("check",$F217)),"ambíguo → Flora e Funga",IF(AND(ISNUMBER(SEARCH("misspelled",$F217)),ISNUMBER(SEARCH("synonym",$F217))),"grafia corrigida e sinônimo substituído",IF(ISNUMBER(SEARCH("misspelled",$F217)),"grafia corrigida",IF(ISNUMBER(SEARCH("synonym",$F217)),"sinônimo substituído",IF(AND($C217&lt;&gt;"",$G217="",COUNTIF($C217,"* *")&gt;0),"sem ocorrência no resultado → Flora e Funga",IF($J217="não","fora do AM → conferir identificação","OK"))))))))))</f>
        <v>sem resultado do Plantminer (confira se colou)</v>
      </c>
      <c r="M217" s="9"/>
      <c r="N217" s="9"/>
      <c r="O217" s="9"/>
      <c r="P217" s="9"/>
      <c r="Q217" s="9"/>
      <c r="R217" s="6" t="str">
        <f aca="false">IF($M217="","",IF(COUNTIF($M$3:$M$242,$M217)&gt;1,"sim","não"))</f>
        <v/>
      </c>
    </row>
    <row r="218" customFormat="false" ht="15" hidden="false" customHeight="false" outlineLevel="0" collapsed="false">
      <c r="A218" s="6" t="str">
        <f aca="false">1_lista!A217</f>
        <v>Sapotaceae</v>
      </c>
      <c r="B218" s="6" t="str">
        <f aca="false">IF(1_lista!G217="","",1_lista!G217)</f>
        <v>Pouteria anomala</v>
      </c>
      <c r="C218" s="6" t="str">
        <f aca="false">IF($B218="","",IF(IFERROR(INDEX(2_plantminer!$A$2:$Z$2000,MATCH($B218,INDEX(2_plantminer!$A$2:$Z$2000,0,MATCH("original.search",2_plantminer!$A$1:$Z$1,0)),0),MATCH("search.str",2_plantminer!$A$1:$Z$1,0))&amp;"","")="NA","",IFERROR(INDEX(2_plantminer!$A$2:$Z$2000,MATCH($B218,INDEX(2_plantminer!$A$2:$Z$2000,0,MATCH("original.search",2_plantminer!$A$1:$Z$1,0)),0),MATCH("search.str",2_plantminer!$A$1:$Z$1,0))&amp;"","")))</f>
        <v/>
      </c>
      <c r="D218" s="6" t="str">
        <f aca="false">IF($B218="","",IF(IFERROR(INDEX(2_plantminer!$A$2:$Z$2000,MATCH($B218,INDEX(2_plantminer!$A$2:$Z$2000,0,MATCH("original.search",2_plantminer!$A$1:$Z$1,0)),0),MATCH("scientific.name",2_plantminer!$A$1:$Z$1,0))&amp;"","")="NA","",IFERROR(INDEX(2_plantminer!$A$2:$Z$2000,MATCH($B218,INDEX(2_plantminer!$A$2:$Z$2000,0,MATCH("original.search",2_plantminer!$A$1:$Z$1,0)),0),MATCH("scientific.name",2_plantminer!$A$1:$Z$1,0))&amp;"","")))</f>
        <v/>
      </c>
      <c r="E218" s="6" t="str">
        <f aca="false">IF($B218="","",IF(IFERROR(INDEX(2_plantminer!$A$2:$Z$2000,MATCH($B218,INDEX(2_plantminer!$A$2:$Z$2000,0,MATCH("original.search",2_plantminer!$A$1:$Z$1,0)),0),MATCH("family",2_plantminer!$A$1:$Z$1,0))&amp;"","")="NA","",IFERROR(INDEX(2_plantminer!$A$2:$Z$2000,MATCH($B218,INDEX(2_plantminer!$A$2:$Z$2000,0,MATCH("original.search",2_plantminer!$A$1:$Z$1,0)),0),MATCH("family",2_plantminer!$A$1:$Z$1,0))&amp;"","")))</f>
        <v/>
      </c>
      <c r="F218" s="6" t="str">
        <f aca="false">IF($B218="","",IF(IFERROR(INDEX(2_plantminer!$A$2:$Z$2000,MATCH($B218,INDEX(2_plantminer!$A$2:$Z$2000,0,MATCH("original.search",2_plantminer!$A$1:$Z$1,0)),0),MATCH("notes",2_plantminer!$A$1:$Z$1,0))&amp;"","")="NA","",IFERROR(INDEX(2_plantminer!$A$2:$Z$2000,MATCH($B218,INDEX(2_plantminer!$A$2:$Z$2000,0,MATCH("original.search",2_plantminer!$A$1:$Z$1,0)),0),MATCH("notes",2_plantminer!$A$1:$Z$1,0))&amp;"","")))</f>
        <v/>
      </c>
      <c r="G218" s="6" t="str">
        <f aca="false">IF($B218="","",IF(IFERROR(INDEX(2_plantminer!$A$2:$Z$2000,MATCH($B218,INDEX(2_plantminer!$A$2:$Z$2000,0,MATCH("original.search",2_plantminer!$A$1:$Z$1,0)),0),MATCH("occurrence",2_plantminer!$A$1:$Z$1,0))&amp;"","")="NA","",IFERROR(INDEX(2_plantminer!$A$2:$Z$2000,MATCH($B218,INDEX(2_plantminer!$A$2:$Z$2000,0,MATCH("original.search",2_plantminer!$A$1:$Z$1,0)),0),MATCH("occurrence",2_plantminer!$A$1:$Z$1,0))&amp;"","")))</f>
        <v/>
      </c>
      <c r="H218" s="6" t="str">
        <f aca="false">IF($B218="","",IF(IFERROR(INDEX(2_plantminer!$A$2:$Z$2000,MATCH($B218,INDEX(2_plantminer!$A$2:$Z$2000,0,MATCH("original.search",2_plantminer!$A$1:$Z$1,0)),0),MATCH("establishment",2_plantminer!$A$1:$Z$1,0))&amp;"","")="NA","",IFERROR(INDEX(2_plantminer!$A$2:$Z$2000,MATCH($B218,INDEX(2_plantminer!$A$2:$Z$2000,0,MATCH("original.search",2_plantminer!$A$1:$Z$1,0)),0),MATCH("establishment",2_plantminer!$A$1:$Z$1,0))&amp;"","")))</f>
        <v/>
      </c>
      <c r="I218" s="6" t="str">
        <f aca="false">IF($B218="","",IF(IFERROR(INDEX(2_plantminer!$A$2:$Z$2000,MATCH($B218,INDEX(2_plantminer!$A$2:$Z$2000,0,MATCH("original.search",2_plantminer!$A$1:$Z$1,0)),0),MATCH("domain",2_plantminer!$A$1:$Z$1,0))&amp;"","")="NA","",IFERROR(INDEX(2_plantminer!$A$2:$Z$2000,MATCH($B218,INDEX(2_plantminer!$A$2:$Z$2000,0,MATCH("original.search",2_plantminer!$A$1:$Z$1,0)),0),MATCH("domain",2_plantminer!$A$1:$Z$1,0))&amp;"","")))</f>
        <v/>
      </c>
      <c r="J218" s="6" t="str">
        <f aca="false">IF(OR($B218="",$G218=""),"",IF(ISNUMBER(SEARCH("BR-AM",$G218)),"sim","não"))</f>
        <v/>
      </c>
      <c r="K218" s="6" t="str">
        <f aca="false">IF($E218="","",IF($E218=$A218,"não","sim"))</f>
        <v/>
      </c>
      <c r="L218" s="6" t="str">
        <f aca="false">IF($B218="","indeterminada",IF(COUNTIF(2_plantminer!$A$1:$Z$1,"original.search")=0,"falta o resultado do Plantminer",IF(ISNUMBER(SEARCH("not found",$F218)),"não encontrado → Flora e Funga",IF(AND($C218="",$F218=""),"sem resultado do Plantminer (confira se colou)",IF(ISNUMBER(SEARCH("check",$F218)),"ambíguo → Flora e Funga",IF(AND(ISNUMBER(SEARCH("misspelled",$F218)),ISNUMBER(SEARCH("synonym",$F218))),"grafia corrigida e sinônimo substituído",IF(ISNUMBER(SEARCH("misspelled",$F218)),"grafia corrigida",IF(ISNUMBER(SEARCH("synonym",$F218)),"sinônimo substituído",IF(AND($C218&lt;&gt;"",$G218="",COUNTIF($C218,"* *")&gt;0),"sem ocorrência no resultado → Flora e Funga",IF($J218="não","fora do AM → conferir identificação","OK"))))))))))</f>
        <v>sem resultado do Plantminer (confira se colou)</v>
      </c>
      <c r="M218" s="9"/>
      <c r="N218" s="9"/>
      <c r="O218" s="9"/>
      <c r="P218" s="9"/>
      <c r="Q218" s="9"/>
      <c r="R218" s="6" t="str">
        <f aca="false">IF($M218="","",IF(COUNTIF($M$3:$M$242,$M218)&gt;1,"sim","não"))</f>
        <v/>
      </c>
    </row>
    <row r="219" customFormat="false" ht="15" hidden="false" customHeight="false" outlineLevel="0" collapsed="false">
      <c r="A219" s="6" t="str">
        <f aca="false">1_lista!A218</f>
        <v>Sapotaceae</v>
      </c>
      <c r="B219" s="6" t="str">
        <f aca="false">IF(1_lista!G218="","",1_lista!G218)</f>
        <v>Pouteria bilocularis</v>
      </c>
      <c r="C219" s="6" t="str">
        <f aca="false">IF($B219="","",IF(IFERROR(INDEX(2_plantminer!$A$2:$Z$2000,MATCH($B219,INDEX(2_plantminer!$A$2:$Z$2000,0,MATCH("original.search",2_plantminer!$A$1:$Z$1,0)),0),MATCH("search.str",2_plantminer!$A$1:$Z$1,0))&amp;"","")="NA","",IFERROR(INDEX(2_plantminer!$A$2:$Z$2000,MATCH($B219,INDEX(2_plantminer!$A$2:$Z$2000,0,MATCH("original.search",2_plantminer!$A$1:$Z$1,0)),0),MATCH("search.str",2_plantminer!$A$1:$Z$1,0))&amp;"","")))</f>
        <v/>
      </c>
      <c r="D219" s="6" t="str">
        <f aca="false">IF($B219="","",IF(IFERROR(INDEX(2_plantminer!$A$2:$Z$2000,MATCH($B219,INDEX(2_plantminer!$A$2:$Z$2000,0,MATCH("original.search",2_plantminer!$A$1:$Z$1,0)),0),MATCH("scientific.name",2_plantminer!$A$1:$Z$1,0))&amp;"","")="NA","",IFERROR(INDEX(2_plantminer!$A$2:$Z$2000,MATCH($B219,INDEX(2_plantminer!$A$2:$Z$2000,0,MATCH("original.search",2_plantminer!$A$1:$Z$1,0)),0),MATCH("scientific.name",2_plantminer!$A$1:$Z$1,0))&amp;"","")))</f>
        <v/>
      </c>
      <c r="E219" s="6" t="str">
        <f aca="false">IF($B219="","",IF(IFERROR(INDEX(2_plantminer!$A$2:$Z$2000,MATCH($B219,INDEX(2_plantminer!$A$2:$Z$2000,0,MATCH("original.search",2_plantminer!$A$1:$Z$1,0)),0),MATCH("family",2_plantminer!$A$1:$Z$1,0))&amp;"","")="NA","",IFERROR(INDEX(2_plantminer!$A$2:$Z$2000,MATCH($B219,INDEX(2_plantminer!$A$2:$Z$2000,0,MATCH("original.search",2_plantminer!$A$1:$Z$1,0)),0),MATCH("family",2_plantminer!$A$1:$Z$1,0))&amp;"","")))</f>
        <v/>
      </c>
      <c r="F219" s="6" t="str">
        <f aca="false">IF($B219="","",IF(IFERROR(INDEX(2_plantminer!$A$2:$Z$2000,MATCH($B219,INDEX(2_plantminer!$A$2:$Z$2000,0,MATCH("original.search",2_plantminer!$A$1:$Z$1,0)),0),MATCH("notes",2_plantminer!$A$1:$Z$1,0))&amp;"","")="NA","",IFERROR(INDEX(2_plantminer!$A$2:$Z$2000,MATCH($B219,INDEX(2_plantminer!$A$2:$Z$2000,0,MATCH("original.search",2_plantminer!$A$1:$Z$1,0)),0),MATCH("notes",2_plantminer!$A$1:$Z$1,0))&amp;"","")))</f>
        <v/>
      </c>
      <c r="G219" s="6" t="str">
        <f aca="false">IF($B219="","",IF(IFERROR(INDEX(2_plantminer!$A$2:$Z$2000,MATCH($B219,INDEX(2_plantminer!$A$2:$Z$2000,0,MATCH("original.search",2_plantminer!$A$1:$Z$1,0)),0),MATCH("occurrence",2_plantminer!$A$1:$Z$1,0))&amp;"","")="NA","",IFERROR(INDEX(2_plantminer!$A$2:$Z$2000,MATCH($B219,INDEX(2_plantminer!$A$2:$Z$2000,0,MATCH("original.search",2_plantminer!$A$1:$Z$1,0)),0),MATCH("occurrence",2_plantminer!$A$1:$Z$1,0))&amp;"","")))</f>
        <v/>
      </c>
      <c r="H219" s="6" t="str">
        <f aca="false">IF($B219="","",IF(IFERROR(INDEX(2_plantminer!$A$2:$Z$2000,MATCH($B219,INDEX(2_plantminer!$A$2:$Z$2000,0,MATCH("original.search",2_plantminer!$A$1:$Z$1,0)),0),MATCH("establishment",2_plantminer!$A$1:$Z$1,0))&amp;"","")="NA","",IFERROR(INDEX(2_plantminer!$A$2:$Z$2000,MATCH($B219,INDEX(2_plantminer!$A$2:$Z$2000,0,MATCH("original.search",2_plantminer!$A$1:$Z$1,0)),0),MATCH("establishment",2_plantminer!$A$1:$Z$1,0))&amp;"","")))</f>
        <v/>
      </c>
      <c r="I219" s="6" t="str">
        <f aca="false">IF($B219="","",IF(IFERROR(INDEX(2_plantminer!$A$2:$Z$2000,MATCH($B219,INDEX(2_plantminer!$A$2:$Z$2000,0,MATCH("original.search",2_plantminer!$A$1:$Z$1,0)),0),MATCH("domain",2_plantminer!$A$1:$Z$1,0))&amp;"","")="NA","",IFERROR(INDEX(2_plantminer!$A$2:$Z$2000,MATCH($B219,INDEX(2_plantminer!$A$2:$Z$2000,0,MATCH("original.search",2_plantminer!$A$1:$Z$1,0)),0),MATCH("domain",2_plantminer!$A$1:$Z$1,0))&amp;"","")))</f>
        <v/>
      </c>
      <c r="J219" s="6" t="str">
        <f aca="false">IF(OR($B219="",$G219=""),"",IF(ISNUMBER(SEARCH("BR-AM",$G219)),"sim","não"))</f>
        <v/>
      </c>
      <c r="K219" s="6" t="str">
        <f aca="false">IF($E219="","",IF($E219=$A219,"não","sim"))</f>
        <v/>
      </c>
      <c r="L219" s="6" t="str">
        <f aca="false">IF($B219="","indeterminada",IF(COUNTIF(2_plantminer!$A$1:$Z$1,"original.search")=0,"falta o resultado do Plantminer",IF(ISNUMBER(SEARCH("not found",$F219)),"não encontrado → Flora e Funga",IF(AND($C219="",$F219=""),"sem resultado do Plantminer (confira se colou)",IF(ISNUMBER(SEARCH("check",$F219)),"ambíguo → Flora e Funga",IF(AND(ISNUMBER(SEARCH("misspelled",$F219)),ISNUMBER(SEARCH("synonym",$F219))),"grafia corrigida e sinônimo substituído",IF(ISNUMBER(SEARCH("misspelled",$F219)),"grafia corrigida",IF(ISNUMBER(SEARCH("synonym",$F219)),"sinônimo substituído",IF(AND($C219&lt;&gt;"",$G219="",COUNTIF($C219,"* *")&gt;0),"sem ocorrência no resultado → Flora e Funga",IF($J219="não","fora do AM → conferir identificação","OK"))))))))))</f>
        <v>sem resultado do Plantminer (confira se colou)</v>
      </c>
      <c r="M219" s="9"/>
      <c r="N219" s="9"/>
      <c r="O219" s="9"/>
      <c r="P219" s="9"/>
      <c r="Q219" s="9"/>
      <c r="R219" s="6" t="str">
        <f aca="false">IF($M219="","",IF(COUNTIF($M$3:$M$242,$M219)&gt;1,"sim","não"))</f>
        <v/>
      </c>
    </row>
    <row r="220" customFormat="false" ht="15" hidden="false" customHeight="false" outlineLevel="0" collapsed="false">
      <c r="A220" s="6" t="str">
        <f aca="false">1_lista!A219</f>
        <v>Sapotaceae</v>
      </c>
      <c r="B220" s="6" t="str">
        <f aca="false">IF(1_lista!G219="","",1_lista!G219)</f>
        <v>Pouteria campanulata</v>
      </c>
      <c r="C220" s="6" t="str">
        <f aca="false">IF($B220="","",IF(IFERROR(INDEX(2_plantminer!$A$2:$Z$2000,MATCH($B220,INDEX(2_plantminer!$A$2:$Z$2000,0,MATCH("original.search",2_plantminer!$A$1:$Z$1,0)),0),MATCH("search.str",2_plantminer!$A$1:$Z$1,0))&amp;"","")="NA","",IFERROR(INDEX(2_plantminer!$A$2:$Z$2000,MATCH($B220,INDEX(2_plantminer!$A$2:$Z$2000,0,MATCH("original.search",2_plantminer!$A$1:$Z$1,0)),0),MATCH("search.str",2_plantminer!$A$1:$Z$1,0))&amp;"","")))</f>
        <v/>
      </c>
      <c r="D220" s="6" t="str">
        <f aca="false">IF($B220="","",IF(IFERROR(INDEX(2_plantminer!$A$2:$Z$2000,MATCH($B220,INDEX(2_plantminer!$A$2:$Z$2000,0,MATCH("original.search",2_plantminer!$A$1:$Z$1,0)),0),MATCH("scientific.name",2_plantminer!$A$1:$Z$1,0))&amp;"","")="NA","",IFERROR(INDEX(2_plantminer!$A$2:$Z$2000,MATCH($B220,INDEX(2_plantminer!$A$2:$Z$2000,0,MATCH("original.search",2_plantminer!$A$1:$Z$1,0)),0),MATCH("scientific.name",2_plantminer!$A$1:$Z$1,0))&amp;"","")))</f>
        <v/>
      </c>
      <c r="E220" s="6" t="str">
        <f aca="false">IF($B220="","",IF(IFERROR(INDEX(2_plantminer!$A$2:$Z$2000,MATCH($B220,INDEX(2_plantminer!$A$2:$Z$2000,0,MATCH("original.search",2_plantminer!$A$1:$Z$1,0)),0),MATCH("family",2_plantminer!$A$1:$Z$1,0))&amp;"","")="NA","",IFERROR(INDEX(2_plantminer!$A$2:$Z$2000,MATCH($B220,INDEX(2_plantminer!$A$2:$Z$2000,0,MATCH("original.search",2_plantminer!$A$1:$Z$1,0)),0),MATCH("family",2_plantminer!$A$1:$Z$1,0))&amp;"","")))</f>
        <v/>
      </c>
      <c r="F220" s="6" t="str">
        <f aca="false">IF($B220="","",IF(IFERROR(INDEX(2_plantminer!$A$2:$Z$2000,MATCH($B220,INDEX(2_plantminer!$A$2:$Z$2000,0,MATCH("original.search",2_plantminer!$A$1:$Z$1,0)),0),MATCH("notes",2_plantminer!$A$1:$Z$1,0))&amp;"","")="NA","",IFERROR(INDEX(2_plantminer!$A$2:$Z$2000,MATCH($B220,INDEX(2_plantminer!$A$2:$Z$2000,0,MATCH("original.search",2_plantminer!$A$1:$Z$1,0)),0),MATCH("notes",2_plantminer!$A$1:$Z$1,0))&amp;"","")))</f>
        <v/>
      </c>
      <c r="G220" s="6" t="str">
        <f aca="false">IF($B220="","",IF(IFERROR(INDEX(2_plantminer!$A$2:$Z$2000,MATCH($B220,INDEX(2_plantminer!$A$2:$Z$2000,0,MATCH("original.search",2_plantminer!$A$1:$Z$1,0)),0),MATCH("occurrence",2_plantminer!$A$1:$Z$1,0))&amp;"","")="NA","",IFERROR(INDEX(2_plantminer!$A$2:$Z$2000,MATCH($B220,INDEX(2_plantminer!$A$2:$Z$2000,0,MATCH("original.search",2_plantminer!$A$1:$Z$1,0)),0),MATCH("occurrence",2_plantminer!$A$1:$Z$1,0))&amp;"","")))</f>
        <v/>
      </c>
      <c r="H220" s="6" t="str">
        <f aca="false">IF($B220="","",IF(IFERROR(INDEX(2_plantminer!$A$2:$Z$2000,MATCH($B220,INDEX(2_plantminer!$A$2:$Z$2000,0,MATCH("original.search",2_plantminer!$A$1:$Z$1,0)),0),MATCH("establishment",2_plantminer!$A$1:$Z$1,0))&amp;"","")="NA","",IFERROR(INDEX(2_plantminer!$A$2:$Z$2000,MATCH($B220,INDEX(2_plantminer!$A$2:$Z$2000,0,MATCH("original.search",2_plantminer!$A$1:$Z$1,0)),0),MATCH("establishment",2_plantminer!$A$1:$Z$1,0))&amp;"","")))</f>
        <v/>
      </c>
      <c r="I220" s="6" t="str">
        <f aca="false">IF($B220="","",IF(IFERROR(INDEX(2_plantminer!$A$2:$Z$2000,MATCH($B220,INDEX(2_plantminer!$A$2:$Z$2000,0,MATCH("original.search",2_plantminer!$A$1:$Z$1,0)),0),MATCH("domain",2_plantminer!$A$1:$Z$1,0))&amp;"","")="NA","",IFERROR(INDEX(2_plantminer!$A$2:$Z$2000,MATCH($B220,INDEX(2_plantminer!$A$2:$Z$2000,0,MATCH("original.search",2_plantminer!$A$1:$Z$1,0)),0),MATCH("domain",2_plantminer!$A$1:$Z$1,0))&amp;"","")))</f>
        <v/>
      </c>
      <c r="J220" s="6" t="str">
        <f aca="false">IF(OR($B220="",$G220=""),"",IF(ISNUMBER(SEARCH("BR-AM",$G220)),"sim","não"))</f>
        <v/>
      </c>
      <c r="K220" s="6" t="str">
        <f aca="false">IF($E220="","",IF($E220=$A220,"não","sim"))</f>
        <v/>
      </c>
      <c r="L220" s="6" t="str">
        <f aca="false">IF($B220="","indeterminada",IF(COUNTIF(2_plantminer!$A$1:$Z$1,"original.search")=0,"falta o resultado do Plantminer",IF(ISNUMBER(SEARCH("not found",$F220)),"não encontrado → Flora e Funga",IF(AND($C220="",$F220=""),"sem resultado do Plantminer (confira se colou)",IF(ISNUMBER(SEARCH("check",$F220)),"ambíguo → Flora e Funga",IF(AND(ISNUMBER(SEARCH("misspelled",$F220)),ISNUMBER(SEARCH("synonym",$F220))),"grafia corrigida e sinônimo substituído",IF(ISNUMBER(SEARCH("misspelled",$F220)),"grafia corrigida",IF(ISNUMBER(SEARCH("synonym",$F220)),"sinônimo substituído",IF(AND($C220&lt;&gt;"",$G220="",COUNTIF($C220,"* *")&gt;0),"sem ocorrência no resultado → Flora e Funga",IF($J220="não","fora do AM → conferir identificação","OK"))))))))))</f>
        <v>sem resultado do Plantminer (confira se colou)</v>
      </c>
      <c r="M220" s="9"/>
      <c r="N220" s="9"/>
      <c r="O220" s="9"/>
      <c r="P220" s="9"/>
      <c r="Q220" s="9"/>
      <c r="R220" s="6" t="str">
        <f aca="false">IF($M220="","",IF(COUNTIF($M$3:$M$242,$M220)&gt;1,"sim","não"))</f>
        <v/>
      </c>
    </row>
    <row r="221" customFormat="false" ht="15" hidden="false" customHeight="false" outlineLevel="0" collapsed="false">
      <c r="A221" s="6" t="str">
        <f aca="false">1_lista!A220</f>
        <v>Sapotaceae</v>
      </c>
      <c r="B221" s="6" t="str">
        <f aca="false">IF(1_lista!G220="","",1_lista!G220)</f>
        <v>Pouteria cladantha</v>
      </c>
      <c r="C221" s="6" t="str">
        <f aca="false">IF($B221="","",IF(IFERROR(INDEX(2_plantminer!$A$2:$Z$2000,MATCH($B221,INDEX(2_plantminer!$A$2:$Z$2000,0,MATCH("original.search",2_plantminer!$A$1:$Z$1,0)),0),MATCH("search.str",2_plantminer!$A$1:$Z$1,0))&amp;"","")="NA","",IFERROR(INDEX(2_plantminer!$A$2:$Z$2000,MATCH($B221,INDEX(2_plantminer!$A$2:$Z$2000,0,MATCH("original.search",2_plantminer!$A$1:$Z$1,0)),0),MATCH("search.str",2_plantminer!$A$1:$Z$1,0))&amp;"","")))</f>
        <v/>
      </c>
      <c r="D221" s="6" t="str">
        <f aca="false">IF($B221="","",IF(IFERROR(INDEX(2_plantminer!$A$2:$Z$2000,MATCH($B221,INDEX(2_plantminer!$A$2:$Z$2000,0,MATCH("original.search",2_plantminer!$A$1:$Z$1,0)),0),MATCH("scientific.name",2_plantminer!$A$1:$Z$1,0))&amp;"","")="NA","",IFERROR(INDEX(2_plantminer!$A$2:$Z$2000,MATCH($B221,INDEX(2_plantminer!$A$2:$Z$2000,0,MATCH("original.search",2_plantminer!$A$1:$Z$1,0)),0),MATCH("scientific.name",2_plantminer!$A$1:$Z$1,0))&amp;"","")))</f>
        <v/>
      </c>
      <c r="E221" s="6" t="str">
        <f aca="false">IF($B221="","",IF(IFERROR(INDEX(2_plantminer!$A$2:$Z$2000,MATCH($B221,INDEX(2_plantminer!$A$2:$Z$2000,0,MATCH("original.search",2_plantminer!$A$1:$Z$1,0)),0),MATCH("family",2_plantminer!$A$1:$Z$1,0))&amp;"","")="NA","",IFERROR(INDEX(2_plantminer!$A$2:$Z$2000,MATCH($B221,INDEX(2_plantminer!$A$2:$Z$2000,0,MATCH("original.search",2_plantminer!$A$1:$Z$1,0)),0),MATCH("family",2_plantminer!$A$1:$Z$1,0))&amp;"","")))</f>
        <v/>
      </c>
      <c r="F221" s="6" t="str">
        <f aca="false">IF($B221="","",IF(IFERROR(INDEX(2_plantminer!$A$2:$Z$2000,MATCH($B221,INDEX(2_plantminer!$A$2:$Z$2000,0,MATCH("original.search",2_plantminer!$A$1:$Z$1,0)),0),MATCH("notes",2_plantminer!$A$1:$Z$1,0))&amp;"","")="NA","",IFERROR(INDEX(2_plantminer!$A$2:$Z$2000,MATCH($B221,INDEX(2_plantminer!$A$2:$Z$2000,0,MATCH("original.search",2_plantminer!$A$1:$Z$1,0)),0),MATCH("notes",2_plantminer!$A$1:$Z$1,0))&amp;"","")))</f>
        <v/>
      </c>
      <c r="G221" s="6" t="str">
        <f aca="false">IF($B221="","",IF(IFERROR(INDEX(2_plantminer!$A$2:$Z$2000,MATCH($B221,INDEX(2_plantminer!$A$2:$Z$2000,0,MATCH("original.search",2_plantminer!$A$1:$Z$1,0)),0),MATCH("occurrence",2_plantminer!$A$1:$Z$1,0))&amp;"","")="NA","",IFERROR(INDEX(2_plantminer!$A$2:$Z$2000,MATCH($B221,INDEX(2_plantminer!$A$2:$Z$2000,0,MATCH("original.search",2_plantminer!$A$1:$Z$1,0)),0),MATCH("occurrence",2_plantminer!$A$1:$Z$1,0))&amp;"","")))</f>
        <v/>
      </c>
      <c r="H221" s="6" t="str">
        <f aca="false">IF($B221="","",IF(IFERROR(INDEX(2_plantminer!$A$2:$Z$2000,MATCH($B221,INDEX(2_plantminer!$A$2:$Z$2000,0,MATCH("original.search",2_plantminer!$A$1:$Z$1,0)),0),MATCH("establishment",2_plantminer!$A$1:$Z$1,0))&amp;"","")="NA","",IFERROR(INDEX(2_plantminer!$A$2:$Z$2000,MATCH($B221,INDEX(2_plantminer!$A$2:$Z$2000,0,MATCH("original.search",2_plantminer!$A$1:$Z$1,0)),0),MATCH("establishment",2_plantminer!$A$1:$Z$1,0))&amp;"","")))</f>
        <v/>
      </c>
      <c r="I221" s="6" t="str">
        <f aca="false">IF($B221="","",IF(IFERROR(INDEX(2_plantminer!$A$2:$Z$2000,MATCH($B221,INDEX(2_plantminer!$A$2:$Z$2000,0,MATCH("original.search",2_plantminer!$A$1:$Z$1,0)),0),MATCH("domain",2_plantminer!$A$1:$Z$1,0))&amp;"","")="NA","",IFERROR(INDEX(2_plantminer!$A$2:$Z$2000,MATCH($B221,INDEX(2_plantminer!$A$2:$Z$2000,0,MATCH("original.search",2_plantminer!$A$1:$Z$1,0)),0),MATCH("domain",2_plantminer!$A$1:$Z$1,0))&amp;"","")))</f>
        <v/>
      </c>
      <c r="J221" s="6" t="str">
        <f aca="false">IF(OR($B221="",$G221=""),"",IF(ISNUMBER(SEARCH("BR-AM",$G221)),"sim","não"))</f>
        <v/>
      </c>
      <c r="K221" s="6" t="str">
        <f aca="false">IF($E221="","",IF($E221=$A221,"não","sim"))</f>
        <v/>
      </c>
      <c r="L221" s="6" t="str">
        <f aca="false">IF($B221="","indeterminada",IF(COUNTIF(2_plantminer!$A$1:$Z$1,"original.search")=0,"falta o resultado do Plantminer",IF(ISNUMBER(SEARCH("not found",$F221)),"não encontrado → Flora e Funga",IF(AND($C221="",$F221=""),"sem resultado do Plantminer (confira se colou)",IF(ISNUMBER(SEARCH("check",$F221)),"ambíguo → Flora e Funga",IF(AND(ISNUMBER(SEARCH("misspelled",$F221)),ISNUMBER(SEARCH("synonym",$F221))),"grafia corrigida e sinônimo substituído",IF(ISNUMBER(SEARCH("misspelled",$F221)),"grafia corrigida",IF(ISNUMBER(SEARCH("synonym",$F221)),"sinônimo substituído",IF(AND($C221&lt;&gt;"",$G221="",COUNTIF($C221,"* *")&gt;0),"sem ocorrência no resultado → Flora e Funga",IF($J221="não","fora do AM → conferir identificação","OK"))))))))))</f>
        <v>sem resultado do Plantminer (confira se colou)</v>
      </c>
      <c r="M221" s="9"/>
      <c r="N221" s="9"/>
      <c r="O221" s="9"/>
      <c r="P221" s="9"/>
      <c r="Q221" s="9"/>
      <c r="R221" s="6" t="str">
        <f aca="false">IF($M221="","",IF(COUNTIF($M$3:$M$242,$M221)&gt;1,"sim","não"))</f>
        <v/>
      </c>
    </row>
    <row r="222" customFormat="false" ht="15" hidden="false" customHeight="false" outlineLevel="0" collapsed="false">
      <c r="A222" s="6" t="str">
        <f aca="false">1_lista!A221</f>
        <v>Sapotaceae</v>
      </c>
      <c r="B222" s="6" t="str">
        <f aca="false">IF(1_lista!G221="","",1_lista!G221)</f>
        <v>Pouteria erythrochrysa</v>
      </c>
      <c r="C222" s="6" t="str">
        <f aca="false">IF($B222="","",IF(IFERROR(INDEX(2_plantminer!$A$2:$Z$2000,MATCH($B222,INDEX(2_plantminer!$A$2:$Z$2000,0,MATCH("original.search",2_plantminer!$A$1:$Z$1,0)),0),MATCH("search.str",2_plantminer!$A$1:$Z$1,0))&amp;"","")="NA","",IFERROR(INDEX(2_plantminer!$A$2:$Z$2000,MATCH($B222,INDEX(2_plantminer!$A$2:$Z$2000,0,MATCH("original.search",2_plantminer!$A$1:$Z$1,0)),0),MATCH("search.str",2_plantminer!$A$1:$Z$1,0))&amp;"","")))</f>
        <v/>
      </c>
      <c r="D222" s="6" t="str">
        <f aca="false">IF($B222="","",IF(IFERROR(INDEX(2_plantminer!$A$2:$Z$2000,MATCH($B222,INDEX(2_plantminer!$A$2:$Z$2000,0,MATCH("original.search",2_plantminer!$A$1:$Z$1,0)),0),MATCH("scientific.name",2_plantminer!$A$1:$Z$1,0))&amp;"","")="NA","",IFERROR(INDEX(2_plantminer!$A$2:$Z$2000,MATCH($B222,INDEX(2_plantminer!$A$2:$Z$2000,0,MATCH("original.search",2_plantminer!$A$1:$Z$1,0)),0),MATCH("scientific.name",2_plantminer!$A$1:$Z$1,0))&amp;"","")))</f>
        <v/>
      </c>
      <c r="E222" s="6" t="str">
        <f aca="false">IF($B222="","",IF(IFERROR(INDEX(2_plantminer!$A$2:$Z$2000,MATCH($B222,INDEX(2_plantminer!$A$2:$Z$2000,0,MATCH("original.search",2_plantminer!$A$1:$Z$1,0)),0),MATCH("family",2_plantminer!$A$1:$Z$1,0))&amp;"","")="NA","",IFERROR(INDEX(2_plantminer!$A$2:$Z$2000,MATCH($B222,INDEX(2_plantminer!$A$2:$Z$2000,0,MATCH("original.search",2_plantminer!$A$1:$Z$1,0)),0),MATCH("family",2_plantminer!$A$1:$Z$1,0))&amp;"","")))</f>
        <v/>
      </c>
      <c r="F222" s="6" t="str">
        <f aca="false">IF($B222="","",IF(IFERROR(INDEX(2_plantminer!$A$2:$Z$2000,MATCH($B222,INDEX(2_plantminer!$A$2:$Z$2000,0,MATCH("original.search",2_plantminer!$A$1:$Z$1,0)),0),MATCH("notes",2_plantminer!$A$1:$Z$1,0))&amp;"","")="NA","",IFERROR(INDEX(2_plantminer!$A$2:$Z$2000,MATCH($B222,INDEX(2_plantminer!$A$2:$Z$2000,0,MATCH("original.search",2_plantminer!$A$1:$Z$1,0)),0),MATCH("notes",2_plantminer!$A$1:$Z$1,0))&amp;"","")))</f>
        <v/>
      </c>
      <c r="G222" s="6" t="str">
        <f aca="false">IF($B222="","",IF(IFERROR(INDEX(2_plantminer!$A$2:$Z$2000,MATCH($B222,INDEX(2_plantminer!$A$2:$Z$2000,0,MATCH("original.search",2_plantminer!$A$1:$Z$1,0)),0),MATCH("occurrence",2_plantminer!$A$1:$Z$1,0))&amp;"","")="NA","",IFERROR(INDEX(2_plantminer!$A$2:$Z$2000,MATCH($B222,INDEX(2_plantminer!$A$2:$Z$2000,0,MATCH("original.search",2_plantminer!$A$1:$Z$1,0)),0),MATCH("occurrence",2_plantminer!$A$1:$Z$1,0))&amp;"","")))</f>
        <v/>
      </c>
      <c r="H222" s="6" t="str">
        <f aca="false">IF($B222="","",IF(IFERROR(INDEX(2_plantminer!$A$2:$Z$2000,MATCH($B222,INDEX(2_plantminer!$A$2:$Z$2000,0,MATCH("original.search",2_plantminer!$A$1:$Z$1,0)),0),MATCH("establishment",2_plantminer!$A$1:$Z$1,0))&amp;"","")="NA","",IFERROR(INDEX(2_plantminer!$A$2:$Z$2000,MATCH($B222,INDEX(2_plantminer!$A$2:$Z$2000,0,MATCH("original.search",2_plantminer!$A$1:$Z$1,0)),0),MATCH("establishment",2_plantminer!$A$1:$Z$1,0))&amp;"","")))</f>
        <v/>
      </c>
      <c r="I222" s="6" t="str">
        <f aca="false">IF($B222="","",IF(IFERROR(INDEX(2_plantminer!$A$2:$Z$2000,MATCH($B222,INDEX(2_plantminer!$A$2:$Z$2000,0,MATCH("original.search",2_plantminer!$A$1:$Z$1,0)),0),MATCH("domain",2_plantminer!$A$1:$Z$1,0))&amp;"","")="NA","",IFERROR(INDEX(2_plantminer!$A$2:$Z$2000,MATCH($B222,INDEX(2_plantminer!$A$2:$Z$2000,0,MATCH("original.search",2_plantminer!$A$1:$Z$1,0)),0),MATCH("domain",2_plantminer!$A$1:$Z$1,0))&amp;"","")))</f>
        <v/>
      </c>
      <c r="J222" s="6" t="str">
        <f aca="false">IF(OR($B222="",$G222=""),"",IF(ISNUMBER(SEARCH("BR-AM",$G222)),"sim","não"))</f>
        <v/>
      </c>
      <c r="K222" s="6" t="str">
        <f aca="false">IF($E222="","",IF($E222=$A222,"não","sim"))</f>
        <v/>
      </c>
      <c r="L222" s="6" t="str">
        <f aca="false">IF($B222="","indeterminada",IF(COUNTIF(2_plantminer!$A$1:$Z$1,"original.search")=0,"falta o resultado do Plantminer",IF(ISNUMBER(SEARCH("not found",$F222)),"não encontrado → Flora e Funga",IF(AND($C222="",$F222=""),"sem resultado do Plantminer (confira se colou)",IF(ISNUMBER(SEARCH("check",$F222)),"ambíguo → Flora e Funga",IF(AND(ISNUMBER(SEARCH("misspelled",$F222)),ISNUMBER(SEARCH("synonym",$F222))),"grafia corrigida e sinônimo substituído",IF(ISNUMBER(SEARCH("misspelled",$F222)),"grafia corrigida",IF(ISNUMBER(SEARCH("synonym",$F222)),"sinônimo substituído",IF(AND($C222&lt;&gt;"",$G222="",COUNTIF($C222,"* *")&gt;0),"sem ocorrência no resultado → Flora e Funga",IF($J222="não","fora do AM → conferir identificação","OK"))))))))))</f>
        <v>sem resultado do Plantminer (confira se colou)</v>
      </c>
      <c r="M222" s="9"/>
      <c r="N222" s="9"/>
      <c r="O222" s="9"/>
      <c r="P222" s="9"/>
      <c r="Q222" s="9"/>
      <c r="R222" s="6" t="str">
        <f aca="false">IF($M222="","",IF(COUNTIF($M$3:$M$242,$M222)&gt;1,"sim","não"))</f>
        <v/>
      </c>
    </row>
    <row r="223" customFormat="false" ht="15" hidden="false" customHeight="false" outlineLevel="0" collapsed="false">
      <c r="A223" s="6" t="str">
        <f aca="false">1_lista!A222</f>
        <v>Sapotaceae</v>
      </c>
      <c r="B223" s="6" t="str">
        <f aca="false">IF(1_lista!G222="","",1_lista!G222)</f>
        <v>Pouteria filipes</v>
      </c>
      <c r="C223" s="6" t="str">
        <f aca="false">IF($B223="","",IF(IFERROR(INDEX(2_plantminer!$A$2:$Z$2000,MATCH($B223,INDEX(2_plantminer!$A$2:$Z$2000,0,MATCH("original.search",2_plantminer!$A$1:$Z$1,0)),0),MATCH("search.str",2_plantminer!$A$1:$Z$1,0))&amp;"","")="NA","",IFERROR(INDEX(2_plantminer!$A$2:$Z$2000,MATCH($B223,INDEX(2_plantminer!$A$2:$Z$2000,0,MATCH("original.search",2_plantminer!$A$1:$Z$1,0)),0),MATCH("search.str",2_plantminer!$A$1:$Z$1,0))&amp;"","")))</f>
        <v/>
      </c>
      <c r="D223" s="6" t="str">
        <f aca="false">IF($B223="","",IF(IFERROR(INDEX(2_plantminer!$A$2:$Z$2000,MATCH($B223,INDEX(2_plantminer!$A$2:$Z$2000,0,MATCH("original.search",2_plantminer!$A$1:$Z$1,0)),0),MATCH("scientific.name",2_plantminer!$A$1:$Z$1,0))&amp;"","")="NA","",IFERROR(INDEX(2_plantminer!$A$2:$Z$2000,MATCH($B223,INDEX(2_plantminer!$A$2:$Z$2000,0,MATCH("original.search",2_plantminer!$A$1:$Z$1,0)),0),MATCH("scientific.name",2_plantminer!$A$1:$Z$1,0))&amp;"","")))</f>
        <v/>
      </c>
      <c r="E223" s="6" t="str">
        <f aca="false">IF($B223="","",IF(IFERROR(INDEX(2_plantminer!$A$2:$Z$2000,MATCH($B223,INDEX(2_plantminer!$A$2:$Z$2000,0,MATCH("original.search",2_plantminer!$A$1:$Z$1,0)),0),MATCH("family",2_plantminer!$A$1:$Z$1,0))&amp;"","")="NA","",IFERROR(INDEX(2_plantminer!$A$2:$Z$2000,MATCH($B223,INDEX(2_plantminer!$A$2:$Z$2000,0,MATCH("original.search",2_plantminer!$A$1:$Z$1,0)),0),MATCH("family",2_plantminer!$A$1:$Z$1,0))&amp;"","")))</f>
        <v/>
      </c>
      <c r="F223" s="6" t="str">
        <f aca="false">IF($B223="","",IF(IFERROR(INDEX(2_plantminer!$A$2:$Z$2000,MATCH($B223,INDEX(2_plantminer!$A$2:$Z$2000,0,MATCH("original.search",2_plantminer!$A$1:$Z$1,0)),0),MATCH("notes",2_plantminer!$A$1:$Z$1,0))&amp;"","")="NA","",IFERROR(INDEX(2_plantminer!$A$2:$Z$2000,MATCH($B223,INDEX(2_plantminer!$A$2:$Z$2000,0,MATCH("original.search",2_plantminer!$A$1:$Z$1,0)),0),MATCH("notes",2_plantminer!$A$1:$Z$1,0))&amp;"","")))</f>
        <v/>
      </c>
      <c r="G223" s="6" t="str">
        <f aca="false">IF($B223="","",IF(IFERROR(INDEX(2_plantminer!$A$2:$Z$2000,MATCH($B223,INDEX(2_plantminer!$A$2:$Z$2000,0,MATCH("original.search",2_plantminer!$A$1:$Z$1,0)),0),MATCH("occurrence",2_plantminer!$A$1:$Z$1,0))&amp;"","")="NA","",IFERROR(INDEX(2_plantminer!$A$2:$Z$2000,MATCH($B223,INDEX(2_plantminer!$A$2:$Z$2000,0,MATCH("original.search",2_plantminer!$A$1:$Z$1,0)),0),MATCH("occurrence",2_plantminer!$A$1:$Z$1,0))&amp;"","")))</f>
        <v/>
      </c>
      <c r="H223" s="6" t="str">
        <f aca="false">IF($B223="","",IF(IFERROR(INDEX(2_plantminer!$A$2:$Z$2000,MATCH($B223,INDEX(2_plantminer!$A$2:$Z$2000,0,MATCH("original.search",2_plantminer!$A$1:$Z$1,0)),0),MATCH("establishment",2_plantminer!$A$1:$Z$1,0))&amp;"","")="NA","",IFERROR(INDEX(2_plantminer!$A$2:$Z$2000,MATCH($B223,INDEX(2_plantminer!$A$2:$Z$2000,0,MATCH("original.search",2_plantminer!$A$1:$Z$1,0)),0),MATCH("establishment",2_plantminer!$A$1:$Z$1,0))&amp;"","")))</f>
        <v/>
      </c>
      <c r="I223" s="6" t="str">
        <f aca="false">IF($B223="","",IF(IFERROR(INDEX(2_plantminer!$A$2:$Z$2000,MATCH($B223,INDEX(2_plantminer!$A$2:$Z$2000,0,MATCH("original.search",2_plantminer!$A$1:$Z$1,0)),0),MATCH("domain",2_plantminer!$A$1:$Z$1,0))&amp;"","")="NA","",IFERROR(INDEX(2_plantminer!$A$2:$Z$2000,MATCH($B223,INDEX(2_plantminer!$A$2:$Z$2000,0,MATCH("original.search",2_plantminer!$A$1:$Z$1,0)),0),MATCH("domain",2_plantminer!$A$1:$Z$1,0))&amp;"","")))</f>
        <v/>
      </c>
      <c r="J223" s="6" t="str">
        <f aca="false">IF(OR($B223="",$G223=""),"",IF(ISNUMBER(SEARCH("BR-AM",$G223)),"sim","não"))</f>
        <v/>
      </c>
      <c r="K223" s="6" t="str">
        <f aca="false">IF($E223="","",IF($E223=$A223,"não","sim"))</f>
        <v/>
      </c>
      <c r="L223" s="6" t="str">
        <f aca="false">IF($B223="","indeterminada",IF(COUNTIF(2_plantminer!$A$1:$Z$1,"original.search")=0,"falta o resultado do Plantminer",IF(ISNUMBER(SEARCH("not found",$F223)),"não encontrado → Flora e Funga",IF(AND($C223="",$F223=""),"sem resultado do Plantminer (confira se colou)",IF(ISNUMBER(SEARCH("check",$F223)),"ambíguo → Flora e Funga",IF(AND(ISNUMBER(SEARCH("misspelled",$F223)),ISNUMBER(SEARCH("synonym",$F223))),"grafia corrigida e sinônimo substituído",IF(ISNUMBER(SEARCH("misspelled",$F223)),"grafia corrigida",IF(ISNUMBER(SEARCH("synonym",$F223)),"sinônimo substituído",IF(AND($C223&lt;&gt;"",$G223="",COUNTIF($C223,"* *")&gt;0),"sem ocorrência no resultado → Flora e Funga",IF($J223="não","fora do AM → conferir identificação","OK"))))))))))</f>
        <v>sem resultado do Plantminer (confira se colou)</v>
      </c>
      <c r="M223" s="9"/>
      <c r="N223" s="9"/>
      <c r="O223" s="9"/>
      <c r="P223" s="9"/>
      <c r="Q223" s="9"/>
      <c r="R223" s="6" t="str">
        <f aca="false">IF($M223="","",IF(COUNTIF($M$3:$M$242,$M223)&gt;1,"sim","não"))</f>
        <v/>
      </c>
    </row>
    <row r="224" customFormat="false" ht="15" hidden="false" customHeight="false" outlineLevel="0" collapsed="false">
      <c r="A224" s="6" t="str">
        <f aca="false">1_lista!A223</f>
        <v>Sapotaceae</v>
      </c>
      <c r="B224" s="6" t="str">
        <f aca="false">IF(1_lista!G223="","",1_lista!G223)</f>
        <v>Pouteria freitasii</v>
      </c>
      <c r="C224" s="6" t="str">
        <f aca="false">IF($B224="","",IF(IFERROR(INDEX(2_plantminer!$A$2:$Z$2000,MATCH($B224,INDEX(2_plantminer!$A$2:$Z$2000,0,MATCH("original.search",2_plantminer!$A$1:$Z$1,0)),0),MATCH("search.str",2_plantminer!$A$1:$Z$1,0))&amp;"","")="NA","",IFERROR(INDEX(2_plantminer!$A$2:$Z$2000,MATCH($B224,INDEX(2_plantminer!$A$2:$Z$2000,0,MATCH("original.search",2_plantminer!$A$1:$Z$1,0)),0),MATCH("search.str",2_plantminer!$A$1:$Z$1,0))&amp;"","")))</f>
        <v/>
      </c>
      <c r="D224" s="6" t="str">
        <f aca="false">IF($B224="","",IF(IFERROR(INDEX(2_plantminer!$A$2:$Z$2000,MATCH($B224,INDEX(2_plantminer!$A$2:$Z$2000,0,MATCH("original.search",2_plantminer!$A$1:$Z$1,0)),0),MATCH("scientific.name",2_plantminer!$A$1:$Z$1,0))&amp;"","")="NA","",IFERROR(INDEX(2_plantminer!$A$2:$Z$2000,MATCH($B224,INDEX(2_plantminer!$A$2:$Z$2000,0,MATCH("original.search",2_plantminer!$A$1:$Z$1,0)),0),MATCH("scientific.name",2_plantminer!$A$1:$Z$1,0))&amp;"","")))</f>
        <v/>
      </c>
      <c r="E224" s="6" t="str">
        <f aca="false">IF($B224="","",IF(IFERROR(INDEX(2_plantminer!$A$2:$Z$2000,MATCH($B224,INDEX(2_plantminer!$A$2:$Z$2000,0,MATCH("original.search",2_plantminer!$A$1:$Z$1,0)),0),MATCH("family",2_plantminer!$A$1:$Z$1,0))&amp;"","")="NA","",IFERROR(INDEX(2_plantminer!$A$2:$Z$2000,MATCH($B224,INDEX(2_plantminer!$A$2:$Z$2000,0,MATCH("original.search",2_plantminer!$A$1:$Z$1,0)),0),MATCH("family",2_plantminer!$A$1:$Z$1,0))&amp;"","")))</f>
        <v/>
      </c>
      <c r="F224" s="6" t="str">
        <f aca="false">IF($B224="","",IF(IFERROR(INDEX(2_plantminer!$A$2:$Z$2000,MATCH($B224,INDEX(2_plantminer!$A$2:$Z$2000,0,MATCH("original.search",2_plantminer!$A$1:$Z$1,0)),0),MATCH("notes",2_plantminer!$A$1:$Z$1,0))&amp;"","")="NA","",IFERROR(INDEX(2_plantminer!$A$2:$Z$2000,MATCH($B224,INDEX(2_plantminer!$A$2:$Z$2000,0,MATCH("original.search",2_plantminer!$A$1:$Z$1,0)),0),MATCH("notes",2_plantminer!$A$1:$Z$1,0))&amp;"","")))</f>
        <v/>
      </c>
      <c r="G224" s="6" t="str">
        <f aca="false">IF($B224="","",IF(IFERROR(INDEX(2_plantminer!$A$2:$Z$2000,MATCH($B224,INDEX(2_plantminer!$A$2:$Z$2000,0,MATCH("original.search",2_plantminer!$A$1:$Z$1,0)),0),MATCH("occurrence",2_plantminer!$A$1:$Z$1,0))&amp;"","")="NA","",IFERROR(INDEX(2_plantminer!$A$2:$Z$2000,MATCH($B224,INDEX(2_plantminer!$A$2:$Z$2000,0,MATCH("original.search",2_plantminer!$A$1:$Z$1,0)),0),MATCH("occurrence",2_plantminer!$A$1:$Z$1,0))&amp;"","")))</f>
        <v/>
      </c>
      <c r="H224" s="6" t="str">
        <f aca="false">IF($B224="","",IF(IFERROR(INDEX(2_plantminer!$A$2:$Z$2000,MATCH($B224,INDEX(2_plantminer!$A$2:$Z$2000,0,MATCH("original.search",2_plantminer!$A$1:$Z$1,0)),0),MATCH("establishment",2_plantminer!$A$1:$Z$1,0))&amp;"","")="NA","",IFERROR(INDEX(2_plantminer!$A$2:$Z$2000,MATCH($B224,INDEX(2_plantminer!$A$2:$Z$2000,0,MATCH("original.search",2_plantminer!$A$1:$Z$1,0)),0),MATCH("establishment",2_plantminer!$A$1:$Z$1,0))&amp;"","")))</f>
        <v/>
      </c>
      <c r="I224" s="6" t="str">
        <f aca="false">IF($B224="","",IF(IFERROR(INDEX(2_plantminer!$A$2:$Z$2000,MATCH($B224,INDEX(2_plantminer!$A$2:$Z$2000,0,MATCH("original.search",2_plantminer!$A$1:$Z$1,0)),0),MATCH("domain",2_plantminer!$A$1:$Z$1,0))&amp;"","")="NA","",IFERROR(INDEX(2_plantminer!$A$2:$Z$2000,MATCH($B224,INDEX(2_plantminer!$A$2:$Z$2000,0,MATCH("original.search",2_plantminer!$A$1:$Z$1,0)),0),MATCH("domain",2_plantminer!$A$1:$Z$1,0))&amp;"","")))</f>
        <v/>
      </c>
      <c r="J224" s="6" t="str">
        <f aca="false">IF(OR($B224="",$G224=""),"",IF(ISNUMBER(SEARCH("BR-AM",$G224)),"sim","não"))</f>
        <v/>
      </c>
      <c r="K224" s="6" t="str">
        <f aca="false">IF($E224="","",IF($E224=$A224,"não","sim"))</f>
        <v/>
      </c>
      <c r="L224" s="6" t="str">
        <f aca="false">IF($B224="","indeterminada",IF(COUNTIF(2_plantminer!$A$1:$Z$1,"original.search")=0,"falta o resultado do Plantminer",IF(ISNUMBER(SEARCH("not found",$F224)),"não encontrado → Flora e Funga",IF(AND($C224="",$F224=""),"sem resultado do Plantminer (confira se colou)",IF(ISNUMBER(SEARCH("check",$F224)),"ambíguo → Flora e Funga",IF(AND(ISNUMBER(SEARCH("misspelled",$F224)),ISNUMBER(SEARCH("synonym",$F224))),"grafia corrigida e sinônimo substituído",IF(ISNUMBER(SEARCH("misspelled",$F224)),"grafia corrigida",IF(ISNUMBER(SEARCH("synonym",$F224)),"sinônimo substituído",IF(AND($C224&lt;&gt;"",$G224="",COUNTIF($C224,"* *")&gt;0),"sem ocorrência no resultado → Flora e Funga",IF($J224="não","fora do AM → conferir identificação","OK"))))))))))</f>
        <v>sem resultado do Plantminer (confira se colou)</v>
      </c>
      <c r="M224" s="9"/>
      <c r="N224" s="9"/>
      <c r="O224" s="9"/>
      <c r="P224" s="9"/>
      <c r="Q224" s="9"/>
      <c r="R224" s="6" t="str">
        <f aca="false">IF($M224="","",IF(COUNTIF($M$3:$M$242,$M224)&gt;1,"sim","não"))</f>
        <v/>
      </c>
    </row>
    <row r="225" customFormat="false" ht="15" hidden="false" customHeight="false" outlineLevel="0" collapsed="false">
      <c r="A225" s="6" t="str">
        <f aca="false">1_lista!A224</f>
        <v>Sapotaceae</v>
      </c>
      <c r="B225" s="6" t="str">
        <f aca="false">IF(1_lista!G224="","",1_lista!G224)</f>
        <v>Pouteria glomerata</v>
      </c>
      <c r="C225" s="6" t="str">
        <f aca="false">IF($B225="","",IF(IFERROR(INDEX(2_plantminer!$A$2:$Z$2000,MATCH($B225,INDEX(2_plantminer!$A$2:$Z$2000,0,MATCH("original.search",2_plantminer!$A$1:$Z$1,0)),0),MATCH("search.str",2_plantminer!$A$1:$Z$1,0))&amp;"","")="NA","",IFERROR(INDEX(2_plantminer!$A$2:$Z$2000,MATCH($B225,INDEX(2_plantminer!$A$2:$Z$2000,0,MATCH("original.search",2_plantminer!$A$1:$Z$1,0)),0),MATCH("search.str",2_plantminer!$A$1:$Z$1,0))&amp;"","")))</f>
        <v/>
      </c>
      <c r="D225" s="6" t="str">
        <f aca="false">IF($B225="","",IF(IFERROR(INDEX(2_plantminer!$A$2:$Z$2000,MATCH($B225,INDEX(2_plantminer!$A$2:$Z$2000,0,MATCH("original.search",2_plantminer!$A$1:$Z$1,0)),0),MATCH("scientific.name",2_plantminer!$A$1:$Z$1,0))&amp;"","")="NA","",IFERROR(INDEX(2_plantminer!$A$2:$Z$2000,MATCH($B225,INDEX(2_plantminer!$A$2:$Z$2000,0,MATCH("original.search",2_plantminer!$A$1:$Z$1,0)),0),MATCH("scientific.name",2_plantminer!$A$1:$Z$1,0))&amp;"","")))</f>
        <v/>
      </c>
      <c r="E225" s="6" t="str">
        <f aca="false">IF($B225="","",IF(IFERROR(INDEX(2_plantminer!$A$2:$Z$2000,MATCH($B225,INDEX(2_plantminer!$A$2:$Z$2000,0,MATCH("original.search",2_plantminer!$A$1:$Z$1,0)),0),MATCH("family",2_plantminer!$A$1:$Z$1,0))&amp;"","")="NA","",IFERROR(INDEX(2_plantminer!$A$2:$Z$2000,MATCH($B225,INDEX(2_plantminer!$A$2:$Z$2000,0,MATCH("original.search",2_plantminer!$A$1:$Z$1,0)),0),MATCH("family",2_plantminer!$A$1:$Z$1,0))&amp;"","")))</f>
        <v/>
      </c>
      <c r="F225" s="6" t="str">
        <f aca="false">IF($B225="","",IF(IFERROR(INDEX(2_plantminer!$A$2:$Z$2000,MATCH($B225,INDEX(2_plantminer!$A$2:$Z$2000,0,MATCH("original.search",2_plantminer!$A$1:$Z$1,0)),0),MATCH("notes",2_plantminer!$A$1:$Z$1,0))&amp;"","")="NA","",IFERROR(INDEX(2_plantminer!$A$2:$Z$2000,MATCH($B225,INDEX(2_plantminer!$A$2:$Z$2000,0,MATCH("original.search",2_plantminer!$A$1:$Z$1,0)),0),MATCH("notes",2_plantminer!$A$1:$Z$1,0))&amp;"","")))</f>
        <v/>
      </c>
      <c r="G225" s="6" t="str">
        <f aca="false">IF($B225="","",IF(IFERROR(INDEX(2_plantminer!$A$2:$Z$2000,MATCH($B225,INDEX(2_plantminer!$A$2:$Z$2000,0,MATCH("original.search",2_plantminer!$A$1:$Z$1,0)),0),MATCH("occurrence",2_plantminer!$A$1:$Z$1,0))&amp;"","")="NA","",IFERROR(INDEX(2_plantminer!$A$2:$Z$2000,MATCH($B225,INDEX(2_plantminer!$A$2:$Z$2000,0,MATCH("original.search",2_plantminer!$A$1:$Z$1,0)),0),MATCH("occurrence",2_plantminer!$A$1:$Z$1,0))&amp;"","")))</f>
        <v/>
      </c>
      <c r="H225" s="6" t="str">
        <f aca="false">IF($B225="","",IF(IFERROR(INDEX(2_plantminer!$A$2:$Z$2000,MATCH($B225,INDEX(2_plantminer!$A$2:$Z$2000,0,MATCH("original.search",2_plantminer!$A$1:$Z$1,0)),0),MATCH("establishment",2_plantminer!$A$1:$Z$1,0))&amp;"","")="NA","",IFERROR(INDEX(2_plantminer!$A$2:$Z$2000,MATCH($B225,INDEX(2_plantminer!$A$2:$Z$2000,0,MATCH("original.search",2_plantminer!$A$1:$Z$1,0)),0),MATCH("establishment",2_plantminer!$A$1:$Z$1,0))&amp;"","")))</f>
        <v/>
      </c>
      <c r="I225" s="6" t="str">
        <f aca="false">IF($B225="","",IF(IFERROR(INDEX(2_plantminer!$A$2:$Z$2000,MATCH($B225,INDEX(2_plantminer!$A$2:$Z$2000,0,MATCH("original.search",2_plantminer!$A$1:$Z$1,0)),0),MATCH("domain",2_plantminer!$A$1:$Z$1,0))&amp;"","")="NA","",IFERROR(INDEX(2_plantminer!$A$2:$Z$2000,MATCH($B225,INDEX(2_plantminer!$A$2:$Z$2000,0,MATCH("original.search",2_plantminer!$A$1:$Z$1,0)),0),MATCH("domain",2_plantminer!$A$1:$Z$1,0))&amp;"","")))</f>
        <v/>
      </c>
      <c r="J225" s="6" t="str">
        <f aca="false">IF(OR($B225="",$G225=""),"",IF(ISNUMBER(SEARCH("BR-AM",$G225)),"sim","não"))</f>
        <v/>
      </c>
      <c r="K225" s="6" t="str">
        <f aca="false">IF($E225="","",IF($E225=$A225,"não","sim"))</f>
        <v/>
      </c>
      <c r="L225" s="6" t="str">
        <f aca="false">IF($B225="","indeterminada",IF(COUNTIF(2_plantminer!$A$1:$Z$1,"original.search")=0,"falta o resultado do Plantminer",IF(ISNUMBER(SEARCH("not found",$F225)),"não encontrado → Flora e Funga",IF(AND($C225="",$F225=""),"sem resultado do Plantminer (confira se colou)",IF(ISNUMBER(SEARCH("check",$F225)),"ambíguo → Flora e Funga",IF(AND(ISNUMBER(SEARCH("misspelled",$F225)),ISNUMBER(SEARCH("synonym",$F225))),"grafia corrigida e sinônimo substituído",IF(ISNUMBER(SEARCH("misspelled",$F225)),"grafia corrigida",IF(ISNUMBER(SEARCH("synonym",$F225)),"sinônimo substituído",IF(AND($C225&lt;&gt;"",$G225="",COUNTIF($C225,"* *")&gt;0),"sem ocorrência no resultado → Flora e Funga",IF($J225="não","fora do AM → conferir identificação","OK"))))))))))</f>
        <v>sem resultado do Plantminer (confira se colou)</v>
      </c>
      <c r="M225" s="9"/>
      <c r="N225" s="9"/>
      <c r="O225" s="9"/>
      <c r="P225" s="9"/>
      <c r="Q225" s="9"/>
      <c r="R225" s="6" t="str">
        <f aca="false">IF($M225="","",IF(COUNTIF($M$3:$M$242,$M225)&gt;1,"sim","não"))</f>
        <v/>
      </c>
    </row>
    <row r="226" customFormat="false" ht="15" hidden="false" customHeight="false" outlineLevel="0" collapsed="false">
      <c r="A226" s="6" t="str">
        <f aca="false">1_lista!A225</f>
        <v>Sapotaceae</v>
      </c>
      <c r="B226" s="6" t="str">
        <f aca="false">IF(1_lista!G225="","",1_lista!G225)</f>
        <v>Pouteria gongrijpii</v>
      </c>
      <c r="C226" s="6" t="str">
        <f aca="false">IF($B226="","",IF(IFERROR(INDEX(2_plantminer!$A$2:$Z$2000,MATCH($B226,INDEX(2_plantminer!$A$2:$Z$2000,0,MATCH("original.search",2_plantminer!$A$1:$Z$1,0)),0),MATCH("search.str",2_plantminer!$A$1:$Z$1,0))&amp;"","")="NA","",IFERROR(INDEX(2_plantminer!$A$2:$Z$2000,MATCH($B226,INDEX(2_plantminer!$A$2:$Z$2000,0,MATCH("original.search",2_plantminer!$A$1:$Z$1,0)),0),MATCH("search.str",2_plantminer!$A$1:$Z$1,0))&amp;"","")))</f>
        <v/>
      </c>
      <c r="D226" s="6" t="str">
        <f aca="false">IF($B226="","",IF(IFERROR(INDEX(2_plantminer!$A$2:$Z$2000,MATCH($B226,INDEX(2_plantminer!$A$2:$Z$2000,0,MATCH("original.search",2_plantminer!$A$1:$Z$1,0)),0),MATCH("scientific.name",2_plantminer!$A$1:$Z$1,0))&amp;"","")="NA","",IFERROR(INDEX(2_plantminer!$A$2:$Z$2000,MATCH($B226,INDEX(2_plantminer!$A$2:$Z$2000,0,MATCH("original.search",2_plantminer!$A$1:$Z$1,0)),0),MATCH("scientific.name",2_plantminer!$A$1:$Z$1,0))&amp;"","")))</f>
        <v/>
      </c>
      <c r="E226" s="6" t="str">
        <f aca="false">IF($B226="","",IF(IFERROR(INDEX(2_plantminer!$A$2:$Z$2000,MATCH($B226,INDEX(2_plantminer!$A$2:$Z$2000,0,MATCH("original.search",2_plantminer!$A$1:$Z$1,0)),0),MATCH("family",2_plantminer!$A$1:$Z$1,0))&amp;"","")="NA","",IFERROR(INDEX(2_plantminer!$A$2:$Z$2000,MATCH($B226,INDEX(2_plantminer!$A$2:$Z$2000,0,MATCH("original.search",2_plantminer!$A$1:$Z$1,0)),0),MATCH("family",2_plantminer!$A$1:$Z$1,0))&amp;"","")))</f>
        <v/>
      </c>
      <c r="F226" s="6" t="str">
        <f aca="false">IF($B226="","",IF(IFERROR(INDEX(2_plantminer!$A$2:$Z$2000,MATCH($B226,INDEX(2_plantminer!$A$2:$Z$2000,0,MATCH("original.search",2_plantminer!$A$1:$Z$1,0)),0),MATCH("notes",2_plantminer!$A$1:$Z$1,0))&amp;"","")="NA","",IFERROR(INDEX(2_plantminer!$A$2:$Z$2000,MATCH($B226,INDEX(2_plantminer!$A$2:$Z$2000,0,MATCH("original.search",2_plantminer!$A$1:$Z$1,0)),0),MATCH("notes",2_plantminer!$A$1:$Z$1,0))&amp;"","")))</f>
        <v/>
      </c>
      <c r="G226" s="6" t="str">
        <f aca="false">IF($B226="","",IF(IFERROR(INDEX(2_plantminer!$A$2:$Z$2000,MATCH($B226,INDEX(2_plantminer!$A$2:$Z$2000,0,MATCH("original.search",2_plantminer!$A$1:$Z$1,0)),0),MATCH("occurrence",2_plantminer!$A$1:$Z$1,0))&amp;"","")="NA","",IFERROR(INDEX(2_plantminer!$A$2:$Z$2000,MATCH($B226,INDEX(2_plantminer!$A$2:$Z$2000,0,MATCH("original.search",2_plantminer!$A$1:$Z$1,0)),0),MATCH("occurrence",2_plantminer!$A$1:$Z$1,0))&amp;"","")))</f>
        <v/>
      </c>
      <c r="H226" s="6" t="str">
        <f aca="false">IF($B226="","",IF(IFERROR(INDEX(2_plantminer!$A$2:$Z$2000,MATCH($B226,INDEX(2_plantminer!$A$2:$Z$2000,0,MATCH("original.search",2_plantminer!$A$1:$Z$1,0)),0),MATCH("establishment",2_plantminer!$A$1:$Z$1,0))&amp;"","")="NA","",IFERROR(INDEX(2_plantminer!$A$2:$Z$2000,MATCH($B226,INDEX(2_plantminer!$A$2:$Z$2000,0,MATCH("original.search",2_plantminer!$A$1:$Z$1,0)),0),MATCH("establishment",2_plantminer!$A$1:$Z$1,0))&amp;"","")))</f>
        <v/>
      </c>
      <c r="I226" s="6" t="str">
        <f aca="false">IF($B226="","",IF(IFERROR(INDEX(2_plantminer!$A$2:$Z$2000,MATCH($B226,INDEX(2_plantminer!$A$2:$Z$2000,0,MATCH("original.search",2_plantminer!$A$1:$Z$1,0)),0),MATCH("domain",2_plantminer!$A$1:$Z$1,0))&amp;"","")="NA","",IFERROR(INDEX(2_plantminer!$A$2:$Z$2000,MATCH($B226,INDEX(2_plantminer!$A$2:$Z$2000,0,MATCH("original.search",2_plantminer!$A$1:$Z$1,0)),0),MATCH("domain",2_plantminer!$A$1:$Z$1,0))&amp;"","")))</f>
        <v/>
      </c>
      <c r="J226" s="6" t="str">
        <f aca="false">IF(OR($B226="",$G226=""),"",IF(ISNUMBER(SEARCH("BR-AM",$G226)),"sim","não"))</f>
        <v/>
      </c>
      <c r="K226" s="6" t="str">
        <f aca="false">IF($E226="","",IF($E226=$A226,"não","sim"))</f>
        <v/>
      </c>
      <c r="L226" s="6" t="str">
        <f aca="false">IF($B226="","indeterminada",IF(COUNTIF(2_plantminer!$A$1:$Z$1,"original.search")=0,"falta o resultado do Plantminer",IF(ISNUMBER(SEARCH("not found",$F226)),"não encontrado → Flora e Funga",IF(AND($C226="",$F226=""),"sem resultado do Plantminer (confira se colou)",IF(ISNUMBER(SEARCH("check",$F226)),"ambíguo → Flora e Funga",IF(AND(ISNUMBER(SEARCH("misspelled",$F226)),ISNUMBER(SEARCH("synonym",$F226))),"grafia corrigida e sinônimo substituído",IF(ISNUMBER(SEARCH("misspelled",$F226)),"grafia corrigida",IF(ISNUMBER(SEARCH("synonym",$F226)),"sinônimo substituído",IF(AND($C226&lt;&gt;"",$G226="",COUNTIF($C226,"* *")&gt;0),"sem ocorrência no resultado → Flora e Funga",IF($J226="não","fora do AM → conferir identificação","OK"))))))))))</f>
        <v>sem resultado do Plantminer (confira se colou)</v>
      </c>
      <c r="M226" s="9"/>
      <c r="N226" s="9"/>
      <c r="O226" s="9"/>
      <c r="P226" s="9"/>
      <c r="Q226" s="9"/>
      <c r="R226" s="6" t="str">
        <f aca="false">IF($M226="","",IF(COUNTIF($M$3:$M$242,$M226)&gt;1,"sim","não"))</f>
        <v/>
      </c>
    </row>
    <row r="227" customFormat="false" ht="15" hidden="false" customHeight="false" outlineLevel="0" collapsed="false">
      <c r="A227" s="6" t="str">
        <f aca="false">1_lista!A226</f>
        <v>Sapotaceae</v>
      </c>
      <c r="B227" s="6" t="str">
        <f aca="false">IF(1_lista!G226="","",1_lista!G226)</f>
        <v>Pouteria guianensis</v>
      </c>
      <c r="C227" s="6" t="str">
        <f aca="false">IF($B227="","",IF(IFERROR(INDEX(2_plantminer!$A$2:$Z$2000,MATCH($B227,INDEX(2_plantminer!$A$2:$Z$2000,0,MATCH("original.search",2_plantminer!$A$1:$Z$1,0)),0),MATCH("search.str",2_plantminer!$A$1:$Z$1,0))&amp;"","")="NA","",IFERROR(INDEX(2_plantminer!$A$2:$Z$2000,MATCH($B227,INDEX(2_plantminer!$A$2:$Z$2000,0,MATCH("original.search",2_plantminer!$A$1:$Z$1,0)),0),MATCH("search.str",2_plantminer!$A$1:$Z$1,0))&amp;"","")))</f>
        <v/>
      </c>
      <c r="D227" s="6" t="str">
        <f aca="false">IF($B227="","",IF(IFERROR(INDEX(2_plantminer!$A$2:$Z$2000,MATCH($B227,INDEX(2_plantminer!$A$2:$Z$2000,0,MATCH("original.search",2_plantminer!$A$1:$Z$1,0)),0),MATCH("scientific.name",2_plantminer!$A$1:$Z$1,0))&amp;"","")="NA","",IFERROR(INDEX(2_plantminer!$A$2:$Z$2000,MATCH($B227,INDEX(2_plantminer!$A$2:$Z$2000,0,MATCH("original.search",2_plantminer!$A$1:$Z$1,0)),0),MATCH("scientific.name",2_plantminer!$A$1:$Z$1,0))&amp;"","")))</f>
        <v/>
      </c>
      <c r="E227" s="6" t="str">
        <f aca="false">IF($B227="","",IF(IFERROR(INDEX(2_plantminer!$A$2:$Z$2000,MATCH($B227,INDEX(2_plantminer!$A$2:$Z$2000,0,MATCH("original.search",2_plantminer!$A$1:$Z$1,0)),0),MATCH("family",2_plantminer!$A$1:$Z$1,0))&amp;"","")="NA","",IFERROR(INDEX(2_plantminer!$A$2:$Z$2000,MATCH($B227,INDEX(2_plantminer!$A$2:$Z$2000,0,MATCH("original.search",2_plantminer!$A$1:$Z$1,0)),0),MATCH("family",2_plantminer!$A$1:$Z$1,0))&amp;"","")))</f>
        <v/>
      </c>
      <c r="F227" s="6" t="str">
        <f aca="false">IF($B227="","",IF(IFERROR(INDEX(2_plantminer!$A$2:$Z$2000,MATCH($B227,INDEX(2_plantminer!$A$2:$Z$2000,0,MATCH("original.search",2_plantminer!$A$1:$Z$1,0)),0),MATCH("notes",2_plantminer!$A$1:$Z$1,0))&amp;"","")="NA","",IFERROR(INDEX(2_plantminer!$A$2:$Z$2000,MATCH($B227,INDEX(2_plantminer!$A$2:$Z$2000,0,MATCH("original.search",2_plantminer!$A$1:$Z$1,0)),0),MATCH("notes",2_plantminer!$A$1:$Z$1,0))&amp;"","")))</f>
        <v/>
      </c>
      <c r="G227" s="6" t="str">
        <f aca="false">IF($B227="","",IF(IFERROR(INDEX(2_plantminer!$A$2:$Z$2000,MATCH($B227,INDEX(2_plantminer!$A$2:$Z$2000,0,MATCH("original.search",2_plantminer!$A$1:$Z$1,0)),0),MATCH("occurrence",2_plantminer!$A$1:$Z$1,0))&amp;"","")="NA","",IFERROR(INDEX(2_plantminer!$A$2:$Z$2000,MATCH($B227,INDEX(2_plantminer!$A$2:$Z$2000,0,MATCH("original.search",2_plantminer!$A$1:$Z$1,0)),0),MATCH("occurrence",2_plantminer!$A$1:$Z$1,0))&amp;"","")))</f>
        <v/>
      </c>
      <c r="H227" s="6" t="str">
        <f aca="false">IF($B227="","",IF(IFERROR(INDEX(2_plantminer!$A$2:$Z$2000,MATCH($B227,INDEX(2_plantminer!$A$2:$Z$2000,0,MATCH("original.search",2_plantminer!$A$1:$Z$1,0)),0),MATCH("establishment",2_plantminer!$A$1:$Z$1,0))&amp;"","")="NA","",IFERROR(INDEX(2_plantminer!$A$2:$Z$2000,MATCH($B227,INDEX(2_plantminer!$A$2:$Z$2000,0,MATCH("original.search",2_plantminer!$A$1:$Z$1,0)),0),MATCH("establishment",2_plantminer!$A$1:$Z$1,0))&amp;"","")))</f>
        <v/>
      </c>
      <c r="I227" s="6" t="str">
        <f aca="false">IF($B227="","",IF(IFERROR(INDEX(2_plantminer!$A$2:$Z$2000,MATCH($B227,INDEX(2_plantminer!$A$2:$Z$2000,0,MATCH("original.search",2_plantminer!$A$1:$Z$1,0)),0),MATCH("domain",2_plantminer!$A$1:$Z$1,0))&amp;"","")="NA","",IFERROR(INDEX(2_plantminer!$A$2:$Z$2000,MATCH($B227,INDEX(2_plantminer!$A$2:$Z$2000,0,MATCH("original.search",2_plantminer!$A$1:$Z$1,0)),0),MATCH("domain",2_plantminer!$A$1:$Z$1,0))&amp;"","")))</f>
        <v/>
      </c>
      <c r="J227" s="6" t="str">
        <f aca="false">IF(OR($B227="",$G227=""),"",IF(ISNUMBER(SEARCH("BR-AM",$G227)),"sim","não"))</f>
        <v/>
      </c>
      <c r="K227" s="6" t="str">
        <f aca="false">IF($E227="","",IF($E227=$A227,"não","sim"))</f>
        <v/>
      </c>
      <c r="L227" s="6" t="str">
        <f aca="false">IF($B227="","indeterminada",IF(COUNTIF(2_plantminer!$A$1:$Z$1,"original.search")=0,"falta o resultado do Plantminer",IF(ISNUMBER(SEARCH("not found",$F227)),"não encontrado → Flora e Funga",IF(AND($C227="",$F227=""),"sem resultado do Plantminer (confira se colou)",IF(ISNUMBER(SEARCH("check",$F227)),"ambíguo → Flora e Funga",IF(AND(ISNUMBER(SEARCH("misspelled",$F227)),ISNUMBER(SEARCH("synonym",$F227))),"grafia corrigida e sinônimo substituído",IF(ISNUMBER(SEARCH("misspelled",$F227)),"grafia corrigida",IF(ISNUMBER(SEARCH("synonym",$F227)),"sinônimo substituído",IF(AND($C227&lt;&gt;"",$G227="",COUNTIF($C227,"* *")&gt;0),"sem ocorrência no resultado → Flora e Funga",IF($J227="não","fora do AM → conferir identificação","OK"))))))))))</f>
        <v>sem resultado do Plantminer (confira se colou)</v>
      </c>
      <c r="M227" s="9"/>
      <c r="N227" s="9"/>
      <c r="O227" s="9"/>
      <c r="P227" s="9"/>
      <c r="Q227" s="9"/>
      <c r="R227" s="6" t="str">
        <f aca="false">IF($M227="","",IF(COUNTIF($M$3:$M$242,$M227)&gt;1,"sim","não"))</f>
        <v/>
      </c>
    </row>
    <row r="228" customFormat="false" ht="15" hidden="false" customHeight="false" outlineLevel="0" collapsed="false">
      <c r="A228" s="6" t="str">
        <f aca="false">1_lista!A227</f>
        <v>Sapotaceae</v>
      </c>
      <c r="B228" s="6" t="str">
        <f aca="false">IF(1_lista!G227="","",1_lista!G227)</f>
        <v>Pouteria platyphylla</v>
      </c>
      <c r="C228" s="6" t="str">
        <f aca="false">IF($B228="","",IF(IFERROR(INDEX(2_plantminer!$A$2:$Z$2000,MATCH($B228,INDEX(2_plantminer!$A$2:$Z$2000,0,MATCH("original.search",2_plantminer!$A$1:$Z$1,0)),0),MATCH("search.str",2_plantminer!$A$1:$Z$1,0))&amp;"","")="NA","",IFERROR(INDEX(2_plantminer!$A$2:$Z$2000,MATCH($B228,INDEX(2_plantminer!$A$2:$Z$2000,0,MATCH("original.search",2_plantminer!$A$1:$Z$1,0)),0),MATCH("search.str",2_plantminer!$A$1:$Z$1,0))&amp;"","")))</f>
        <v/>
      </c>
      <c r="D228" s="6" t="str">
        <f aca="false">IF($B228="","",IF(IFERROR(INDEX(2_plantminer!$A$2:$Z$2000,MATCH($B228,INDEX(2_plantminer!$A$2:$Z$2000,0,MATCH("original.search",2_plantminer!$A$1:$Z$1,0)),0),MATCH("scientific.name",2_plantminer!$A$1:$Z$1,0))&amp;"","")="NA","",IFERROR(INDEX(2_plantminer!$A$2:$Z$2000,MATCH($B228,INDEX(2_plantminer!$A$2:$Z$2000,0,MATCH("original.search",2_plantminer!$A$1:$Z$1,0)),0),MATCH("scientific.name",2_plantminer!$A$1:$Z$1,0))&amp;"","")))</f>
        <v/>
      </c>
      <c r="E228" s="6" t="str">
        <f aca="false">IF($B228="","",IF(IFERROR(INDEX(2_plantminer!$A$2:$Z$2000,MATCH($B228,INDEX(2_plantminer!$A$2:$Z$2000,0,MATCH("original.search",2_plantminer!$A$1:$Z$1,0)),0),MATCH("family",2_plantminer!$A$1:$Z$1,0))&amp;"","")="NA","",IFERROR(INDEX(2_plantminer!$A$2:$Z$2000,MATCH($B228,INDEX(2_plantminer!$A$2:$Z$2000,0,MATCH("original.search",2_plantminer!$A$1:$Z$1,0)),0),MATCH("family",2_plantminer!$A$1:$Z$1,0))&amp;"","")))</f>
        <v/>
      </c>
      <c r="F228" s="6" t="str">
        <f aca="false">IF($B228="","",IF(IFERROR(INDEX(2_plantminer!$A$2:$Z$2000,MATCH($B228,INDEX(2_plantminer!$A$2:$Z$2000,0,MATCH("original.search",2_plantminer!$A$1:$Z$1,0)),0),MATCH("notes",2_plantminer!$A$1:$Z$1,0))&amp;"","")="NA","",IFERROR(INDEX(2_plantminer!$A$2:$Z$2000,MATCH($B228,INDEX(2_plantminer!$A$2:$Z$2000,0,MATCH("original.search",2_plantminer!$A$1:$Z$1,0)),0),MATCH("notes",2_plantminer!$A$1:$Z$1,0))&amp;"","")))</f>
        <v/>
      </c>
      <c r="G228" s="6" t="str">
        <f aca="false">IF($B228="","",IF(IFERROR(INDEX(2_plantminer!$A$2:$Z$2000,MATCH($B228,INDEX(2_plantminer!$A$2:$Z$2000,0,MATCH("original.search",2_plantminer!$A$1:$Z$1,0)),0),MATCH("occurrence",2_plantminer!$A$1:$Z$1,0))&amp;"","")="NA","",IFERROR(INDEX(2_plantminer!$A$2:$Z$2000,MATCH($B228,INDEX(2_plantminer!$A$2:$Z$2000,0,MATCH("original.search",2_plantminer!$A$1:$Z$1,0)),0),MATCH("occurrence",2_plantminer!$A$1:$Z$1,0))&amp;"","")))</f>
        <v/>
      </c>
      <c r="H228" s="6" t="str">
        <f aca="false">IF($B228="","",IF(IFERROR(INDEX(2_plantminer!$A$2:$Z$2000,MATCH($B228,INDEX(2_plantminer!$A$2:$Z$2000,0,MATCH("original.search",2_plantminer!$A$1:$Z$1,0)),0),MATCH("establishment",2_plantminer!$A$1:$Z$1,0))&amp;"","")="NA","",IFERROR(INDEX(2_plantminer!$A$2:$Z$2000,MATCH($B228,INDEX(2_plantminer!$A$2:$Z$2000,0,MATCH("original.search",2_plantminer!$A$1:$Z$1,0)),0),MATCH("establishment",2_plantminer!$A$1:$Z$1,0))&amp;"","")))</f>
        <v/>
      </c>
      <c r="I228" s="6" t="str">
        <f aca="false">IF($B228="","",IF(IFERROR(INDEX(2_plantminer!$A$2:$Z$2000,MATCH($B228,INDEX(2_plantminer!$A$2:$Z$2000,0,MATCH("original.search",2_plantminer!$A$1:$Z$1,0)),0),MATCH("domain",2_plantminer!$A$1:$Z$1,0))&amp;"","")="NA","",IFERROR(INDEX(2_plantminer!$A$2:$Z$2000,MATCH($B228,INDEX(2_plantminer!$A$2:$Z$2000,0,MATCH("original.search",2_plantminer!$A$1:$Z$1,0)),0),MATCH("domain",2_plantminer!$A$1:$Z$1,0))&amp;"","")))</f>
        <v/>
      </c>
      <c r="J228" s="6" t="str">
        <f aca="false">IF(OR($B228="",$G228=""),"",IF(ISNUMBER(SEARCH("BR-AM",$G228)),"sim","não"))</f>
        <v/>
      </c>
      <c r="K228" s="6" t="str">
        <f aca="false">IF($E228="","",IF($E228=$A228,"não","sim"))</f>
        <v/>
      </c>
      <c r="L228" s="6" t="str">
        <f aca="false">IF($B228="","indeterminada",IF(COUNTIF(2_plantminer!$A$1:$Z$1,"original.search")=0,"falta o resultado do Plantminer",IF(ISNUMBER(SEARCH("not found",$F228)),"não encontrado → Flora e Funga",IF(AND($C228="",$F228=""),"sem resultado do Plantminer (confira se colou)",IF(ISNUMBER(SEARCH("check",$F228)),"ambíguo → Flora e Funga",IF(AND(ISNUMBER(SEARCH("misspelled",$F228)),ISNUMBER(SEARCH("synonym",$F228))),"grafia corrigida e sinônimo substituído",IF(ISNUMBER(SEARCH("misspelled",$F228)),"grafia corrigida",IF(ISNUMBER(SEARCH("synonym",$F228)),"sinônimo substituído",IF(AND($C228&lt;&gt;"",$G228="",COUNTIF($C228,"* *")&gt;0),"sem ocorrência no resultado → Flora e Funga",IF($J228="não","fora do AM → conferir identificação","OK"))))))))))</f>
        <v>sem resultado do Plantminer (confira se colou)</v>
      </c>
      <c r="M228" s="9"/>
      <c r="N228" s="9"/>
      <c r="O228" s="9"/>
      <c r="P228" s="9"/>
      <c r="Q228" s="9"/>
      <c r="R228" s="6" t="str">
        <f aca="false">IF($M228="","",IF(COUNTIF($M$3:$M$242,$M228)&gt;1,"sim","não"))</f>
        <v/>
      </c>
    </row>
    <row r="229" customFormat="false" ht="15" hidden="false" customHeight="false" outlineLevel="0" collapsed="false">
      <c r="A229" s="6" t="str">
        <f aca="false">1_lista!A228</f>
        <v>Simaroubaceae</v>
      </c>
      <c r="B229" s="6" t="str">
        <f aca="false">IF(1_lista!G228="","",1_lista!G228)</f>
        <v>Simarouba amara</v>
      </c>
      <c r="C229" s="6" t="str">
        <f aca="false">IF($B229="","",IF(IFERROR(INDEX(2_plantminer!$A$2:$Z$2000,MATCH($B229,INDEX(2_plantminer!$A$2:$Z$2000,0,MATCH("original.search",2_plantminer!$A$1:$Z$1,0)),0),MATCH("search.str",2_plantminer!$A$1:$Z$1,0))&amp;"","")="NA","",IFERROR(INDEX(2_plantminer!$A$2:$Z$2000,MATCH($B229,INDEX(2_plantminer!$A$2:$Z$2000,0,MATCH("original.search",2_plantminer!$A$1:$Z$1,0)),0),MATCH("search.str",2_plantminer!$A$1:$Z$1,0))&amp;"","")))</f>
        <v/>
      </c>
      <c r="D229" s="6" t="str">
        <f aca="false">IF($B229="","",IF(IFERROR(INDEX(2_plantminer!$A$2:$Z$2000,MATCH($B229,INDEX(2_plantminer!$A$2:$Z$2000,0,MATCH("original.search",2_plantminer!$A$1:$Z$1,0)),0),MATCH("scientific.name",2_plantminer!$A$1:$Z$1,0))&amp;"","")="NA","",IFERROR(INDEX(2_plantminer!$A$2:$Z$2000,MATCH($B229,INDEX(2_plantminer!$A$2:$Z$2000,0,MATCH("original.search",2_plantminer!$A$1:$Z$1,0)),0),MATCH("scientific.name",2_plantminer!$A$1:$Z$1,0))&amp;"","")))</f>
        <v/>
      </c>
      <c r="E229" s="6" t="str">
        <f aca="false">IF($B229="","",IF(IFERROR(INDEX(2_plantminer!$A$2:$Z$2000,MATCH($B229,INDEX(2_plantminer!$A$2:$Z$2000,0,MATCH("original.search",2_plantminer!$A$1:$Z$1,0)),0),MATCH("family",2_plantminer!$A$1:$Z$1,0))&amp;"","")="NA","",IFERROR(INDEX(2_plantminer!$A$2:$Z$2000,MATCH($B229,INDEX(2_plantminer!$A$2:$Z$2000,0,MATCH("original.search",2_plantminer!$A$1:$Z$1,0)),0),MATCH("family",2_plantminer!$A$1:$Z$1,0))&amp;"","")))</f>
        <v/>
      </c>
      <c r="F229" s="6" t="str">
        <f aca="false">IF($B229="","",IF(IFERROR(INDEX(2_plantminer!$A$2:$Z$2000,MATCH($B229,INDEX(2_plantminer!$A$2:$Z$2000,0,MATCH("original.search",2_plantminer!$A$1:$Z$1,0)),0),MATCH("notes",2_plantminer!$A$1:$Z$1,0))&amp;"","")="NA","",IFERROR(INDEX(2_plantminer!$A$2:$Z$2000,MATCH($B229,INDEX(2_plantminer!$A$2:$Z$2000,0,MATCH("original.search",2_plantminer!$A$1:$Z$1,0)),0),MATCH("notes",2_plantminer!$A$1:$Z$1,0))&amp;"","")))</f>
        <v/>
      </c>
      <c r="G229" s="6" t="str">
        <f aca="false">IF($B229="","",IF(IFERROR(INDEX(2_plantminer!$A$2:$Z$2000,MATCH($B229,INDEX(2_plantminer!$A$2:$Z$2000,0,MATCH("original.search",2_plantminer!$A$1:$Z$1,0)),0),MATCH("occurrence",2_plantminer!$A$1:$Z$1,0))&amp;"","")="NA","",IFERROR(INDEX(2_plantminer!$A$2:$Z$2000,MATCH($B229,INDEX(2_plantminer!$A$2:$Z$2000,0,MATCH("original.search",2_plantminer!$A$1:$Z$1,0)),0),MATCH("occurrence",2_plantminer!$A$1:$Z$1,0))&amp;"","")))</f>
        <v/>
      </c>
      <c r="H229" s="6" t="str">
        <f aca="false">IF($B229="","",IF(IFERROR(INDEX(2_plantminer!$A$2:$Z$2000,MATCH($B229,INDEX(2_plantminer!$A$2:$Z$2000,0,MATCH("original.search",2_plantminer!$A$1:$Z$1,0)),0),MATCH("establishment",2_plantminer!$A$1:$Z$1,0))&amp;"","")="NA","",IFERROR(INDEX(2_plantminer!$A$2:$Z$2000,MATCH($B229,INDEX(2_plantminer!$A$2:$Z$2000,0,MATCH("original.search",2_plantminer!$A$1:$Z$1,0)),0),MATCH("establishment",2_plantminer!$A$1:$Z$1,0))&amp;"","")))</f>
        <v/>
      </c>
      <c r="I229" s="6" t="str">
        <f aca="false">IF($B229="","",IF(IFERROR(INDEX(2_plantminer!$A$2:$Z$2000,MATCH($B229,INDEX(2_plantminer!$A$2:$Z$2000,0,MATCH("original.search",2_plantminer!$A$1:$Z$1,0)),0),MATCH("domain",2_plantminer!$A$1:$Z$1,0))&amp;"","")="NA","",IFERROR(INDEX(2_plantminer!$A$2:$Z$2000,MATCH($B229,INDEX(2_plantminer!$A$2:$Z$2000,0,MATCH("original.search",2_plantminer!$A$1:$Z$1,0)),0),MATCH("domain",2_plantminer!$A$1:$Z$1,0))&amp;"","")))</f>
        <v/>
      </c>
      <c r="J229" s="6" t="str">
        <f aca="false">IF(OR($B229="",$G229=""),"",IF(ISNUMBER(SEARCH("BR-AM",$G229)),"sim","não"))</f>
        <v/>
      </c>
      <c r="K229" s="6" t="str">
        <f aca="false">IF($E229="","",IF($E229=$A229,"não","sim"))</f>
        <v/>
      </c>
      <c r="L229" s="6" t="str">
        <f aca="false">IF($B229="","indeterminada",IF(COUNTIF(2_plantminer!$A$1:$Z$1,"original.search")=0,"falta o resultado do Plantminer",IF(ISNUMBER(SEARCH("not found",$F229)),"não encontrado → Flora e Funga",IF(AND($C229="",$F229=""),"sem resultado do Plantminer (confira se colou)",IF(ISNUMBER(SEARCH("check",$F229)),"ambíguo → Flora e Funga",IF(AND(ISNUMBER(SEARCH("misspelled",$F229)),ISNUMBER(SEARCH("synonym",$F229))),"grafia corrigida e sinônimo substituído",IF(ISNUMBER(SEARCH("misspelled",$F229)),"grafia corrigida",IF(ISNUMBER(SEARCH("synonym",$F229)),"sinônimo substituído",IF(AND($C229&lt;&gt;"",$G229="",COUNTIF($C229,"* *")&gt;0),"sem ocorrência no resultado → Flora e Funga",IF($J229="não","fora do AM → conferir identificação","OK"))))))))))</f>
        <v>sem resultado do Plantminer (confira se colou)</v>
      </c>
      <c r="M229" s="9"/>
      <c r="N229" s="9"/>
      <c r="O229" s="9"/>
      <c r="P229" s="9"/>
      <c r="Q229" s="9"/>
      <c r="R229" s="6" t="str">
        <f aca="false">IF($M229="","",IF(COUNTIF($M$3:$M$242,$M229)&gt;1,"sim","não"))</f>
        <v/>
      </c>
    </row>
    <row r="230" customFormat="false" ht="15" hidden="false" customHeight="false" outlineLevel="0" collapsed="false">
      <c r="A230" s="6" t="str">
        <f aca="false">1_lista!A229</f>
        <v>Siparunaceae</v>
      </c>
      <c r="B230" s="6" t="str">
        <f aca="false">IF(1_lista!G229="","",1_lista!G229)</f>
        <v>Siparuna decipiens</v>
      </c>
      <c r="C230" s="6" t="str">
        <f aca="false">IF($B230="","",IF(IFERROR(INDEX(2_plantminer!$A$2:$Z$2000,MATCH($B230,INDEX(2_plantminer!$A$2:$Z$2000,0,MATCH("original.search",2_plantminer!$A$1:$Z$1,0)),0),MATCH("search.str",2_plantminer!$A$1:$Z$1,0))&amp;"","")="NA","",IFERROR(INDEX(2_plantminer!$A$2:$Z$2000,MATCH($B230,INDEX(2_plantminer!$A$2:$Z$2000,0,MATCH("original.search",2_plantminer!$A$1:$Z$1,0)),0),MATCH("search.str",2_plantminer!$A$1:$Z$1,0))&amp;"","")))</f>
        <v/>
      </c>
      <c r="D230" s="6" t="str">
        <f aca="false">IF($B230="","",IF(IFERROR(INDEX(2_plantminer!$A$2:$Z$2000,MATCH($B230,INDEX(2_plantminer!$A$2:$Z$2000,0,MATCH("original.search",2_plantminer!$A$1:$Z$1,0)),0),MATCH("scientific.name",2_plantminer!$A$1:$Z$1,0))&amp;"","")="NA","",IFERROR(INDEX(2_plantminer!$A$2:$Z$2000,MATCH($B230,INDEX(2_plantminer!$A$2:$Z$2000,0,MATCH("original.search",2_plantminer!$A$1:$Z$1,0)),0),MATCH("scientific.name",2_plantminer!$A$1:$Z$1,0))&amp;"","")))</f>
        <v/>
      </c>
      <c r="E230" s="6" t="str">
        <f aca="false">IF($B230="","",IF(IFERROR(INDEX(2_plantminer!$A$2:$Z$2000,MATCH($B230,INDEX(2_plantminer!$A$2:$Z$2000,0,MATCH("original.search",2_plantminer!$A$1:$Z$1,0)),0),MATCH("family",2_plantminer!$A$1:$Z$1,0))&amp;"","")="NA","",IFERROR(INDEX(2_plantminer!$A$2:$Z$2000,MATCH($B230,INDEX(2_plantminer!$A$2:$Z$2000,0,MATCH("original.search",2_plantminer!$A$1:$Z$1,0)),0),MATCH("family",2_plantminer!$A$1:$Z$1,0))&amp;"","")))</f>
        <v/>
      </c>
      <c r="F230" s="6" t="str">
        <f aca="false">IF($B230="","",IF(IFERROR(INDEX(2_plantminer!$A$2:$Z$2000,MATCH($B230,INDEX(2_plantminer!$A$2:$Z$2000,0,MATCH("original.search",2_plantminer!$A$1:$Z$1,0)),0),MATCH("notes",2_plantminer!$A$1:$Z$1,0))&amp;"","")="NA","",IFERROR(INDEX(2_plantminer!$A$2:$Z$2000,MATCH($B230,INDEX(2_plantminer!$A$2:$Z$2000,0,MATCH("original.search",2_plantminer!$A$1:$Z$1,0)),0),MATCH("notes",2_plantminer!$A$1:$Z$1,0))&amp;"","")))</f>
        <v/>
      </c>
      <c r="G230" s="6" t="str">
        <f aca="false">IF($B230="","",IF(IFERROR(INDEX(2_plantminer!$A$2:$Z$2000,MATCH($B230,INDEX(2_plantminer!$A$2:$Z$2000,0,MATCH("original.search",2_plantminer!$A$1:$Z$1,0)),0),MATCH("occurrence",2_plantminer!$A$1:$Z$1,0))&amp;"","")="NA","",IFERROR(INDEX(2_plantminer!$A$2:$Z$2000,MATCH($B230,INDEX(2_plantminer!$A$2:$Z$2000,0,MATCH("original.search",2_plantminer!$A$1:$Z$1,0)),0),MATCH("occurrence",2_plantminer!$A$1:$Z$1,0))&amp;"","")))</f>
        <v/>
      </c>
      <c r="H230" s="6" t="str">
        <f aca="false">IF($B230="","",IF(IFERROR(INDEX(2_plantminer!$A$2:$Z$2000,MATCH($B230,INDEX(2_plantminer!$A$2:$Z$2000,0,MATCH("original.search",2_plantminer!$A$1:$Z$1,0)),0),MATCH("establishment",2_plantminer!$A$1:$Z$1,0))&amp;"","")="NA","",IFERROR(INDEX(2_plantminer!$A$2:$Z$2000,MATCH($B230,INDEX(2_plantminer!$A$2:$Z$2000,0,MATCH("original.search",2_plantminer!$A$1:$Z$1,0)),0),MATCH("establishment",2_plantminer!$A$1:$Z$1,0))&amp;"","")))</f>
        <v/>
      </c>
      <c r="I230" s="6" t="str">
        <f aca="false">IF($B230="","",IF(IFERROR(INDEX(2_plantminer!$A$2:$Z$2000,MATCH($B230,INDEX(2_plantminer!$A$2:$Z$2000,0,MATCH("original.search",2_plantminer!$A$1:$Z$1,0)),0),MATCH("domain",2_plantminer!$A$1:$Z$1,0))&amp;"","")="NA","",IFERROR(INDEX(2_plantminer!$A$2:$Z$2000,MATCH($B230,INDEX(2_plantminer!$A$2:$Z$2000,0,MATCH("original.search",2_plantminer!$A$1:$Z$1,0)),0),MATCH("domain",2_plantminer!$A$1:$Z$1,0))&amp;"","")))</f>
        <v/>
      </c>
      <c r="J230" s="6" t="str">
        <f aca="false">IF(OR($B230="",$G230=""),"",IF(ISNUMBER(SEARCH("BR-AM",$G230)),"sim","não"))</f>
        <v/>
      </c>
      <c r="K230" s="6" t="str">
        <f aca="false">IF($E230="","",IF($E230=$A230,"não","sim"))</f>
        <v/>
      </c>
      <c r="L230" s="6" t="str">
        <f aca="false">IF($B230="","indeterminada",IF(COUNTIF(2_plantminer!$A$1:$Z$1,"original.search")=0,"falta o resultado do Plantminer",IF(ISNUMBER(SEARCH("not found",$F230)),"não encontrado → Flora e Funga",IF(AND($C230="",$F230=""),"sem resultado do Plantminer (confira se colou)",IF(ISNUMBER(SEARCH("check",$F230)),"ambíguo → Flora e Funga",IF(AND(ISNUMBER(SEARCH("misspelled",$F230)),ISNUMBER(SEARCH("synonym",$F230))),"grafia corrigida e sinônimo substituído",IF(ISNUMBER(SEARCH("misspelled",$F230)),"grafia corrigida",IF(ISNUMBER(SEARCH("synonym",$F230)),"sinônimo substituído",IF(AND($C230&lt;&gt;"",$G230="",COUNTIF($C230,"* *")&gt;0),"sem ocorrência no resultado → Flora e Funga",IF($J230="não","fora do AM → conferir identificação","OK"))))))))))</f>
        <v>sem resultado do Plantminer (confira se colou)</v>
      </c>
      <c r="M230" s="9"/>
      <c r="N230" s="9"/>
      <c r="O230" s="9"/>
      <c r="P230" s="9"/>
      <c r="Q230" s="9"/>
      <c r="R230" s="6" t="str">
        <f aca="false">IF($M230="","",IF(COUNTIF($M$3:$M$242,$M230)&gt;1,"sim","não"))</f>
        <v/>
      </c>
    </row>
    <row r="231" customFormat="false" ht="15" hidden="false" customHeight="false" outlineLevel="0" collapsed="false">
      <c r="A231" s="6" t="str">
        <f aca="false">1_lista!A230</f>
        <v>Siparunaceae</v>
      </c>
      <c r="B231" s="6" t="str">
        <f aca="false">IF(1_lista!G230="","",1_lista!G230)</f>
        <v>Siparuna guianensis</v>
      </c>
      <c r="C231" s="6" t="str">
        <f aca="false">IF($B231="","",IF(IFERROR(INDEX(2_plantminer!$A$2:$Z$2000,MATCH($B231,INDEX(2_plantminer!$A$2:$Z$2000,0,MATCH("original.search",2_plantminer!$A$1:$Z$1,0)),0),MATCH("search.str",2_plantminer!$A$1:$Z$1,0))&amp;"","")="NA","",IFERROR(INDEX(2_plantminer!$A$2:$Z$2000,MATCH($B231,INDEX(2_plantminer!$A$2:$Z$2000,0,MATCH("original.search",2_plantminer!$A$1:$Z$1,0)),0),MATCH("search.str",2_plantminer!$A$1:$Z$1,0))&amp;"","")))</f>
        <v/>
      </c>
      <c r="D231" s="6" t="str">
        <f aca="false">IF($B231="","",IF(IFERROR(INDEX(2_plantminer!$A$2:$Z$2000,MATCH($B231,INDEX(2_plantminer!$A$2:$Z$2000,0,MATCH("original.search",2_plantminer!$A$1:$Z$1,0)),0),MATCH("scientific.name",2_plantminer!$A$1:$Z$1,0))&amp;"","")="NA","",IFERROR(INDEX(2_plantminer!$A$2:$Z$2000,MATCH($B231,INDEX(2_plantminer!$A$2:$Z$2000,0,MATCH("original.search",2_plantminer!$A$1:$Z$1,0)),0),MATCH("scientific.name",2_plantminer!$A$1:$Z$1,0))&amp;"","")))</f>
        <v/>
      </c>
      <c r="E231" s="6" t="str">
        <f aca="false">IF($B231="","",IF(IFERROR(INDEX(2_plantminer!$A$2:$Z$2000,MATCH($B231,INDEX(2_plantminer!$A$2:$Z$2000,0,MATCH("original.search",2_plantminer!$A$1:$Z$1,0)),0),MATCH("family",2_plantminer!$A$1:$Z$1,0))&amp;"","")="NA","",IFERROR(INDEX(2_plantminer!$A$2:$Z$2000,MATCH($B231,INDEX(2_plantminer!$A$2:$Z$2000,0,MATCH("original.search",2_plantminer!$A$1:$Z$1,0)),0),MATCH("family",2_plantminer!$A$1:$Z$1,0))&amp;"","")))</f>
        <v/>
      </c>
      <c r="F231" s="6" t="str">
        <f aca="false">IF($B231="","",IF(IFERROR(INDEX(2_plantminer!$A$2:$Z$2000,MATCH($B231,INDEX(2_plantminer!$A$2:$Z$2000,0,MATCH("original.search",2_plantminer!$A$1:$Z$1,0)),0),MATCH("notes",2_plantminer!$A$1:$Z$1,0))&amp;"","")="NA","",IFERROR(INDEX(2_plantminer!$A$2:$Z$2000,MATCH($B231,INDEX(2_plantminer!$A$2:$Z$2000,0,MATCH("original.search",2_plantminer!$A$1:$Z$1,0)),0),MATCH("notes",2_plantminer!$A$1:$Z$1,0))&amp;"","")))</f>
        <v/>
      </c>
      <c r="G231" s="6" t="str">
        <f aca="false">IF($B231="","",IF(IFERROR(INDEX(2_plantminer!$A$2:$Z$2000,MATCH($B231,INDEX(2_plantminer!$A$2:$Z$2000,0,MATCH("original.search",2_plantminer!$A$1:$Z$1,0)),0),MATCH("occurrence",2_plantminer!$A$1:$Z$1,0))&amp;"","")="NA","",IFERROR(INDEX(2_plantminer!$A$2:$Z$2000,MATCH($B231,INDEX(2_plantminer!$A$2:$Z$2000,0,MATCH("original.search",2_plantminer!$A$1:$Z$1,0)),0),MATCH("occurrence",2_plantminer!$A$1:$Z$1,0))&amp;"","")))</f>
        <v/>
      </c>
      <c r="H231" s="6" t="str">
        <f aca="false">IF($B231="","",IF(IFERROR(INDEX(2_plantminer!$A$2:$Z$2000,MATCH($B231,INDEX(2_plantminer!$A$2:$Z$2000,0,MATCH("original.search",2_plantminer!$A$1:$Z$1,0)),0),MATCH("establishment",2_plantminer!$A$1:$Z$1,0))&amp;"","")="NA","",IFERROR(INDEX(2_plantminer!$A$2:$Z$2000,MATCH($B231,INDEX(2_plantminer!$A$2:$Z$2000,0,MATCH("original.search",2_plantminer!$A$1:$Z$1,0)),0),MATCH("establishment",2_plantminer!$A$1:$Z$1,0))&amp;"","")))</f>
        <v/>
      </c>
      <c r="I231" s="6" t="str">
        <f aca="false">IF($B231="","",IF(IFERROR(INDEX(2_plantminer!$A$2:$Z$2000,MATCH($B231,INDEX(2_plantminer!$A$2:$Z$2000,0,MATCH("original.search",2_plantminer!$A$1:$Z$1,0)),0),MATCH("domain",2_plantminer!$A$1:$Z$1,0))&amp;"","")="NA","",IFERROR(INDEX(2_plantminer!$A$2:$Z$2000,MATCH($B231,INDEX(2_plantminer!$A$2:$Z$2000,0,MATCH("original.search",2_plantminer!$A$1:$Z$1,0)),0),MATCH("domain",2_plantminer!$A$1:$Z$1,0))&amp;"","")))</f>
        <v/>
      </c>
      <c r="J231" s="6" t="str">
        <f aca="false">IF(OR($B231="",$G231=""),"",IF(ISNUMBER(SEARCH("BR-AM",$G231)),"sim","não"))</f>
        <v/>
      </c>
      <c r="K231" s="6" t="str">
        <f aca="false">IF($E231="","",IF($E231=$A231,"não","sim"))</f>
        <v/>
      </c>
      <c r="L231" s="6" t="str">
        <f aca="false">IF($B231="","indeterminada",IF(COUNTIF(2_plantminer!$A$1:$Z$1,"original.search")=0,"falta o resultado do Plantminer",IF(ISNUMBER(SEARCH("not found",$F231)),"não encontrado → Flora e Funga",IF(AND($C231="",$F231=""),"sem resultado do Plantminer (confira se colou)",IF(ISNUMBER(SEARCH("check",$F231)),"ambíguo → Flora e Funga",IF(AND(ISNUMBER(SEARCH("misspelled",$F231)),ISNUMBER(SEARCH("synonym",$F231))),"grafia corrigida e sinônimo substituído",IF(ISNUMBER(SEARCH("misspelled",$F231)),"grafia corrigida",IF(ISNUMBER(SEARCH("synonym",$F231)),"sinônimo substituído",IF(AND($C231&lt;&gt;"",$G231="",COUNTIF($C231,"* *")&gt;0),"sem ocorrência no resultado → Flora e Funga",IF($J231="não","fora do AM → conferir identificação","OK"))))))))))</f>
        <v>sem resultado do Plantminer (confira se colou)</v>
      </c>
      <c r="M231" s="9"/>
      <c r="N231" s="9"/>
      <c r="O231" s="9"/>
      <c r="P231" s="9"/>
      <c r="Q231" s="9"/>
      <c r="R231" s="6" t="str">
        <f aca="false">IF($M231="","",IF(COUNTIF($M$3:$M$242,$M231)&gt;1,"sim","não"))</f>
        <v/>
      </c>
    </row>
    <row r="232" customFormat="false" ht="15" hidden="false" customHeight="false" outlineLevel="0" collapsed="false">
      <c r="A232" s="6" t="str">
        <f aca="false">1_lista!A231</f>
        <v>Sterculiaceae</v>
      </c>
      <c r="B232" s="6" t="str">
        <f aca="false">IF(1_lista!G231="","",1_lista!G231)</f>
        <v>Sterculia excelsa</v>
      </c>
      <c r="C232" s="6" t="str">
        <f aca="false">IF($B232="","",IF(IFERROR(INDEX(2_plantminer!$A$2:$Z$2000,MATCH($B232,INDEX(2_plantminer!$A$2:$Z$2000,0,MATCH("original.search",2_plantminer!$A$1:$Z$1,0)),0),MATCH("search.str",2_plantminer!$A$1:$Z$1,0))&amp;"","")="NA","",IFERROR(INDEX(2_plantminer!$A$2:$Z$2000,MATCH($B232,INDEX(2_plantminer!$A$2:$Z$2000,0,MATCH("original.search",2_plantminer!$A$1:$Z$1,0)),0),MATCH("search.str",2_plantminer!$A$1:$Z$1,0))&amp;"","")))</f>
        <v/>
      </c>
      <c r="D232" s="6" t="str">
        <f aca="false">IF($B232="","",IF(IFERROR(INDEX(2_plantminer!$A$2:$Z$2000,MATCH($B232,INDEX(2_plantminer!$A$2:$Z$2000,0,MATCH("original.search",2_plantminer!$A$1:$Z$1,0)),0),MATCH("scientific.name",2_plantminer!$A$1:$Z$1,0))&amp;"","")="NA","",IFERROR(INDEX(2_plantminer!$A$2:$Z$2000,MATCH($B232,INDEX(2_plantminer!$A$2:$Z$2000,0,MATCH("original.search",2_plantminer!$A$1:$Z$1,0)),0),MATCH("scientific.name",2_plantminer!$A$1:$Z$1,0))&amp;"","")))</f>
        <v/>
      </c>
      <c r="E232" s="6" t="str">
        <f aca="false">IF($B232="","",IF(IFERROR(INDEX(2_plantminer!$A$2:$Z$2000,MATCH($B232,INDEX(2_plantminer!$A$2:$Z$2000,0,MATCH("original.search",2_plantminer!$A$1:$Z$1,0)),0),MATCH("family",2_plantminer!$A$1:$Z$1,0))&amp;"","")="NA","",IFERROR(INDEX(2_plantminer!$A$2:$Z$2000,MATCH($B232,INDEX(2_plantminer!$A$2:$Z$2000,0,MATCH("original.search",2_plantminer!$A$1:$Z$1,0)),0),MATCH("family",2_plantminer!$A$1:$Z$1,0))&amp;"","")))</f>
        <v/>
      </c>
      <c r="F232" s="6" t="str">
        <f aca="false">IF($B232="","",IF(IFERROR(INDEX(2_plantminer!$A$2:$Z$2000,MATCH($B232,INDEX(2_plantminer!$A$2:$Z$2000,0,MATCH("original.search",2_plantminer!$A$1:$Z$1,0)),0),MATCH("notes",2_plantminer!$A$1:$Z$1,0))&amp;"","")="NA","",IFERROR(INDEX(2_plantminer!$A$2:$Z$2000,MATCH($B232,INDEX(2_plantminer!$A$2:$Z$2000,0,MATCH("original.search",2_plantminer!$A$1:$Z$1,0)),0),MATCH("notes",2_plantminer!$A$1:$Z$1,0))&amp;"","")))</f>
        <v/>
      </c>
      <c r="G232" s="6" t="str">
        <f aca="false">IF($B232="","",IF(IFERROR(INDEX(2_plantminer!$A$2:$Z$2000,MATCH($B232,INDEX(2_plantminer!$A$2:$Z$2000,0,MATCH("original.search",2_plantminer!$A$1:$Z$1,0)),0),MATCH("occurrence",2_plantminer!$A$1:$Z$1,0))&amp;"","")="NA","",IFERROR(INDEX(2_plantminer!$A$2:$Z$2000,MATCH($B232,INDEX(2_plantminer!$A$2:$Z$2000,0,MATCH("original.search",2_plantminer!$A$1:$Z$1,0)),0),MATCH("occurrence",2_plantminer!$A$1:$Z$1,0))&amp;"","")))</f>
        <v/>
      </c>
      <c r="H232" s="6" t="str">
        <f aca="false">IF($B232="","",IF(IFERROR(INDEX(2_plantminer!$A$2:$Z$2000,MATCH($B232,INDEX(2_plantminer!$A$2:$Z$2000,0,MATCH("original.search",2_plantminer!$A$1:$Z$1,0)),0),MATCH("establishment",2_plantminer!$A$1:$Z$1,0))&amp;"","")="NA","",IFERROR(INDEX(2_plantminer!$A$2:$Z$2000,MATCH($B232,INDEX(2_plantminer!$A$2:$Z$2000,0,MATCH("original.search",2_plantminer!$A$1:$Z$1,0)),0),MATCH("establishment",2_plantminer!$A$1:$Z$1,0))&amp;"","")))</f>
        <v/>
      </c>
      <c r="I232" s="6" t="str">
        <f aca="false">IF($B232="","",IF(IFERROR(INDEX(2_plantminer!$A$2:$Z$2000,MATCH($B232,INDEX(2_plantminer!$A$2:$Z$2000,0,MATCH("original.search",2_plantminer!$A$1:$Z$1,0)),0),MATCH("domain",2_plantminer!$A$1:$Z$1,0))&amp;"","")="NA","",IFERROR(INDEX(2_plantminer!$A$2:$Z$2000,MATCH($B232,INDEX(2_plantminer!$A$2:$Z$2000,0,MATCH("original.search",2_plantminer!$A$1:$Z$1,0)),0),MATCH("domain",2_plantminer!$A$1:$Z$1,0))&amp;"","")))</f>
        <v/>
      </c>
      <c r="J232" s="6" t="str">
        <f aca="false">IF(OR($B232="",$G232=""),"",IF(ISNUMBER(SEARCH("BR-AM",$G232)),"sim","não"))</f>
        <v/>
      </c>
      <c r="K232" s="6" t="str">
        <f aca="false">IF($E232="","",IF($E232=$A232,"não","sim"))</f>
        <v/>
      </c>
      <c r="L232" s="6" t="str">
        <f aca="false">IF($B232="","indeterminada",IF(COUNTIF(2_plantminer!$A$1:$Z$1,"original.search")=0,"falta o resultado do Plantminer",IF(ISNUMBER(SEARCH("not found",$F232)),"não encontrado → Flora e Funga",IF(AND($C232="",$F232=""),"sem resultado do Plantminer (confira se colou)",IF(ISNUMBER(SEARCH("check",$F232)),"ambíguo → Flora e Funga",IF(AND(ISNUMBER(SEARCH("misspelled",$F232)),ISNUMBER(SEARCH("synonym",$F232))),"grafia corrigida e sinônimo substituído",IF(ISNUMBER(SEARCH("misspelled",$F232)),"grafia corrigida",IF(ISNUMBER(SEARCH("synonym",$F232)),"sinônimo substituído",IF(AND($C232&lt;&gt;"",$G232="",COUNTIF($C232,"* *")&gt;0),"sem ocorrência no resultado → Flora e Funga",IF($J232="não","fora do AM → conferir identificação","OK"))))))))))</f>
        <v>sem resultado do Plantminer (confira se colou)</v>
      </c>
      <c r="M232" s="9"/>
      <c r="N232" s="9"/>
      <c r="O232" s="9"/>
      <c r="P232" s="9"/>
      <c r="Q232" s="9"/>
      <c r="R232" s="6" t="str">
        <f aca="false">IF($M232="","",IF(COUNTIF($M$3:$M$242,$M232)&gt;1,"sim","não"))</f>
        <v/>
      </c>
    </row>
    <row r="233" customFormat="false" ht="15" hidden="false" customHeight="false" outlineLevel="0" collapsed="false">
      <c r="A233" s="6" t="str">
        <f aca="false">1_lista!A232</f>
        <v>Sterculiaceae</v>
      </c>
      <c r="B233" s="6" t="str">
        <f aca="false">IF(1_lista!G232="","",1_lista!G232)</f>
        <v>Theobroma sylvestre</v>
      </c>
      <c r="C233" s="6" t="str">
        <f aca="false">IF($B233="","",IF(IFERROR(INDEX(2_plantminer!$A$2:$Z$2000,MATCH($B233,INDEX(2_plantminer!$A$2:$Z$2000,0,MATCH("original.search",2_plantminer!$A$1:$Z$1,0)),0),MATCH("search.str",2_plantminer!$A$1:$Z$1,0))&amp;"","")="NA","",IFERROR(INDEX(2_plantminer!$A$2:$Z$2000,MATCH($B233,INDEX(2_plantminer!$A$2:$Z$2000,0,MATCH("original.search",2_plantminer!$A$1:$Z$1,0)),0),MATCH("search.str",2_plantminer!$A$1:$Z$1,0))&amp;"","")))</f>
        <v/>
      </c>
      <c r="D233" s="6" t="str">
        <f aca="false">IF($B233="","",IF(IFERROR(INDEX(2_plantminer!$A$2:$Z$2000,MATCH($B233,INDEX(2_plantminer!$A$2:$Z$2000,0,MATCH("original.search",2_plantminer!$A$1:$Z$1,0)),0),MATCH("scientific.name",2_plantminer!$A$1:$Z$1,0))&amp;"","")="NA","",IFERROR(INDEX(2_plantminer!$A$2:$Z$2000,MATCH($B233,INDEX(2_plantminer!$A$2:$Z$2000,0,MATCH("original.search",2_plantminer!$A$1:$Z$1,0)),0),MATCH("scientific.name",2_plantminer!$A$1:$Z$1,0))&amp;"","")))</f>
        <v/>
      </c>
      <c r="E233" s="6" t="str">
        <f aca="false">IF($B233="","",IF(IFERROR(INDEX(2_plantminer!$A$2:$Z$2000,MATCH($B233,INDEX(2_plantminer!$A$2:$Z$2000,0,MATCH("original.search",2_plantminer!$A$1:$Z$1,0)),0),MATCH("family",2_plantminer!$A$1:$Z$1,0))&amp;"","")="NA","",IFERROR(INDEX(2_plantminer!$A$2:$Z$2000,MATCH($B233,INDEX(2_plantminer!$A$2:$Z$2000,0,MATCH("original.search",2_plantminer!$A$1:$Z$1,0)),0),MATCH("family",2_plantminer!$A$1:$Z$1,0))&amp;"","")))</f>
        <v/>
      </c>
      <c r="F233" s="6" t="str">
        <f aca="false">IF($B233="","",IF(IFERROR(INDEX(2_plantminer!$A$2:$Z$2000,MATCH($B233,INDEX(2_plantminer!$A$2:$Z$2000,0,MATCH("original.search",2_plantminer!$A$1:$Z$1,0)),0),MATCH("notes",2_plantminer!$A$1:$Z$1,0))&amp;"","")="NA","",IFERROR(INDEX(2_plantminer!$A$2:$Z$2000,MATCH($B233,INDEX(2_plantminer!$A$2:$Z$2000,0,MATCH("original.search",2_plantminer!$A$1:$Z$1,0)),0),MATCH("notes",2_plantminer!$A$1:$Z$1,0))&amp;"","")))</f>
        <v/>
      </c>
      <c r="G233" s="6" t="str">
        <f aca="false">IF($B233="","",IF(IFERROR(INDEX(2_plantminer!$A$2:$Z$2000,MATCH($B233,INDEX(2_plantminer!$A$2:$Z$2000,0,MATCH("original.search",2_plantminer!$A$1:$Z$1,0)),0),MATCH("occurrence",2_plantminer!$A$1:$Z$1,0))&amp;"","")="NA","",IFERROR(INDEX(2_plantminer!$A$2:$Z$2000,MATCH($B233,INDEX(2_plantminer!$A$2:$Z$2000,0,MATCH("original.search",2_plantminer!$A$1:$Z$1,0)),0),MATCH("occurrence",2_plantminer!$A$1:$Z$1,0))&amp;"","")))</f>
        <v/>
      </c>
      <c r="H233" s="6" t="str">
        <f aca="false">IF($B233="","",IF(IFERROR(INDEX(2_plantminer!$A$2:$Z$2000,MATCH($B233,INDEX(2_plantminer!$A$2:$Z$2000,0,MATCH("original.search",2_plantminer!$A$1:$Z$1,0)),0),MATCH("establishment",2_plantminer!$A$1:$Z$1,0))&amp;"","")="NA","",IFERROR(INDEX(2_plantminer!$A$2:$Z$2000,MATCH($B233,INDEX(2_plantminer!$A$2:$Z$2000,0,MATCH("original.search",2_plantminer!$A$1:$Z$1,0)),0),MATCH("establishment",2_plantminer!$A$1:$Z$1,0))&amp;"","")))</f>
        <v/>
      </c>
      <c r="I233" s="6" t="str">
        <f aca="false">IF($B233="","",IF(IFERROR(INDEX(2_plantminer!$A$2:$Z$2000,MATCH($B233,INDEX(2_plantminer!$A$2:$Z$2000,0,MATCH("original.search",2_plantminer!$A$1:$Z$1,0)),0),MATCH("domain",2_plantminer!$A$1:$Z$1,0))&amp;"","")="NA","",IFERROR(INDEX(2_plantminer!$A$2:$Z$2000,MATCH($B233,INDEX(2_plantminer!$A$2:$Z$2000,0,MATCH("original.search",2_plantminer!$A$1:$Z$1,0)),0),MATCH("domain",2_plantminer!$A$1:$Z$1,0))&amp;"","")))</f>
        <v/>
      </c>
      <c r="J233" s="6" t="str">
        <f aca="false">IF(OR($B233="",$G233=""),"",IF(ISNUMBER(SEARCH("BR-AM",$G233)),"sim","não"))</f>
        <v/>
      </c>
      <c r="K233" s="6" t="str">
        <f aca="false">IF($E233="","",IF($E233=$A233,"não","sim"))</f>
        <v/>
      </c>
      <c r="L233" s="6" t="str">
        <f aca="false">IF($B233="","indeterminada",IF(COUNTIF(2_plantminer!$A$1:$Z$1,"original.search")=0,"falta o resultado do Plantminer",IF(ISNUMBER(SEARCH("not found",$F233)),"não encontrado → Flora e Funga",IF(AND($C233="",$F233=""),"sem resultado do Plantminer (confira se colou)",IF(ISNUMBER(SEARCH("check",$F233)),"ambíguo → Flora e Funga",IF(AND(ISNUMBER(SEARCH("misspelled",$F233)),ISNUMBER(SEARCH("synonym",$F233))),"grafia corrigida e sinônimo substituído",IF(ISNUMBER(SEARCH("misspelled",$F233)),"grafia corrigida",IF(ISNUMBER(SEARCH("synonym",$F233)),"sinônimo substituído",IF(AND($C233&lt;&gt;"",$G233="",COUNTIF($C233,"* *")&gt;0),"sem ocorrência no resultado → Flora e Funga",IF($J233="não","fora do AM → conferir identificação","OK"))))))))))</f>
        <v>sem resultado do Plantminer (confira se colou)</v>
      </c>
      <c r="M233" s="9"/>
      <c r="N233" s="9"/>
      <c r="O233" s="9"/>
      <c r="P233" s="9"/>
      <c r="Q233" s="9"/>
      <c r="R233" s="6" t="str">
        <f aca="false">IF($M233="","",IF(COUNTIF($M$3:$M$242,$M233)&gt;1,"sim","não"))</f>
        <v/>
      </c>
    </row>
    <row r="234" customFormat="false" ht="15" hidden="false" customHeight="false" outlineLevel="0" collapsed="false">
      <c r="A234" s="6" t="str">
        <f aca="false">1_lista!A233</f>
        <v>Tiliaceae</v>
      </c>
      <c r="B234" s="6" t="str">
        <f aca="false">IF(1_lista!G233="","",1_lista!G233)</f>
        <v>Lueheopsis rosea</v>
      </c>
      <c r="C234" s="6" t="str">
        <f aca="false">IF($B234="","",IF(IFERROR(INDEX(2_plantminer!$A$2:$Z$2000,MATCH($B234,INDEX(2_plantminer!$A$2:$Z$2000,0,MATCH("original.search",2_plantminer!$A$1:$Z$1,0)),0),MATCH("search.str",2_plantminer!$A$1:$Z$1,0))&amp;"","")="NA","",IFERROR(INDEX(2_plantminer!$A$2:$Z$2000,MATCH($B234,INDEX(2_plantminer!$A$2:$Z$2000,0,MATCH("original.search",2_plantminer!$A$1:$Z$1,0)),0),MATCH("search.str",2_plantminer!$A$1:$Z$1,0))&amp;"","")))</f>
        <v/>
      </c>
      <c r="D234" s="6" t="str">
        <f aca="false">IF($B234="","",IF(IFERROR(INDEX(2_plantminer!$A$2:$Z$2000,MATCH($B234,INDEX(2_plantminer!$A$2:$Z$2000,0,MATCH("original.search",2_plantminer!$A$1:$Z$1,0)),0),MATCH("scientific.name",2_plantminer!$A$1:$Z$1,0))&amp;"","")="NA","",IFERROR(INDEX(2_plantminer!$A$2:$Z$2000,MATCH($B234,INDEX(2_plantminer!$A$2:$Z$2000,0,MATCH("original.search",2_plantminer!$A$1:$Z$1,0)),0),MATCH("scientific.name",2_plantminer!$A$1:$Z$1,0))&amp;"","")))</f>
        <v/>
      </c>
      <c r="E234" s="6" t="str">
        <f aca="false">IF($B234="","",IF(IFERROR(INDEX(2_plantminer!$A$2:$Z$2000,MATCH($B234,INDEX(2_plantminer!$A$2:$Z$2000,0,MATCH("original.search",2_plantminer!$A$1:$Z$1,0)),0),MATCH("family",2_plantminer!$A$1:$Z$1,0))&amp;"","")="NA","",IFERROR(INDEX(2_plantminer!$A$2:$Z$2000,MATCH($B234,INDEX(2_plantminer!$A$2:$Z$2000,0,MATCH("original.search",2_plantminer!$A$1:$Z$1,0)),0),MATCH("family",2_plantminer!$A$1:$Z$1,0))&amp;"","")))</f>
        <v/>
      </c>
      <c r="F234" s="6" t="str">
        <f aca="false">IF($B234="","",IF(IFERROR(INDEX(2_plantminer!$A$2:$Z$2000,MATCH($B234,INDEX(2_plantminer!$A$2:$Z$2000,0,MATCH("original.search",2_plantminer!$A$1:$Z$1,0)),0),MATCH("notes",2_plantminer!$A$1:$Z$1,0))&amp;"","")="NA","",IFERROR(INDEX(2_plantminer!$A$2:$Z$2000,MATCH($B234,INDEX(2_plantminer!$A$2:$Z$2000,0,MATCH("original.search",2_plantminer!$A$1:$Z$1,0)),0),MATCH("notes",2_plantminer!$A$1:$Z$1,0))&amp;"","")))</f>
        <v/>
      </c>
      <c r="G234" s="6" t="str">
        <f aca="false">IF($B234="","",IF(IFERROR(INDEX(2_plantminer!$A$2:$Z$2000,MATCH($B234,INDEX(2_plantminer!$A$2:$Z$2000,0,MATCH("original.search",2_plantminer!$A$1:$Z$1,0)),0),MATCH("occurrence",2_plantminer!$A$1:$Z$1,0))&amp;"","")="NA","",IFERROR(INDEX(2_plantminer!$A$2:$Z$2000,MATCH($B234,INDEX(2_plantminer!$A$2:$Z$2000,0,MATCH("original.search",2_plantminer!$A$1:$Z$1,0)),0),MATCH("occurrence",2_plantminer!$A$1:$Z$1,0))&amp;"","")))</f>
        <v/>
      </c>
      <c r="H234" s="6" t="str">
        <f aca="false">IF($B234="","",IF(IFERROR(INDEX(2_plantminer!$A$2:$Z$2000,MATCH($B234,INDEX(2_plantminer!$A$2:$Z$2000,0,MATCH("original.search",2_plantminer!$A$1:$Z$1,0)),0),MATCH("establishment",2_plantminer!$A$1:$Z$1,0))&amp;"","")="NA","",IFERROR(INDEX(2_plantminer!$A$2:$Z$2000,MATCH($B234,INDEX(2_plantminer!$A$2:$Z$2000,0,MATCH("original.search",2_plantminer!$A$1:$Z$1,0)),0),MATCH("establishment",2_plantminer!$A$1:$Z$1,0))&amp;"","")))</f>
        <v/>
      </c>
      <c r="I234" s="6" t="str">
        <f aca="false">IF($B234="","",IF(IFERROR(INDEX(2_plantminer!$A$2:$Z$2000,MATCH($B234,INDEX(2_plantminer!$A$2:$Z$2000,0,MATCH("original.search",2_plantminer!$A$1:$Z$1,0)),0),MATCH("domain",2_plantminer!$A$1:$Z$1,0))&amp;"","")="NA","",IFERROR(INDEX(2_plantminer!$A$2:$Z$2000,MATCH($B234,INDEX(2_plantminer!$A$2:$Z$2000,0,MATCH("original.search",2_plantminer!$A$1:$Z$1,0)),0),MATCH("domain",2_plantminer!$A$1:$Z$1,0))&amp;"","")))</f>
        <v/>
      </c>
      <c r="J234" s="6" t="str">
        <f aca="false">IF(OR($B234="",$G234=""),"",IF(ISNUMBER(SEARCH("BR-AM",$G234)),"sim","não"))</f>
        <v/>
      </c>
      <c r="K234" s="6" t="str">
        <f aca="false">IF($E234="","",IF($E234=$A234,"não","sim"))</f>
        <v/>
      </c>
      <c r="L234" s="6" t="str">
        <f aca="false">IF($B234="","indeterminada",IF(COUNTIF(2_plantminer!$A$1:$Z$1,"original.search")=0,"falta o resultado do Plantminer",IF(ISNUMBER(SEARCH("not found",$F234)),"não encontrado → Flora e Funga",IF(AND($C234="",$F234=""),"sem resultado do Plantminer (confira se colou)",IF(ISNUMBER(SEARCH("check",$F234)),"ambíguo → Flora e Funga",IF(AND(ISNUMBER(SEARCH("misspelled",$F234)),ISNUMBER(SEARCH("synonym",$F234))),"grafia corrigida e sinônimo substituído",IF(ISNUMBER(SEARCH("misspelled",$F234)),"grafia corrigida",IF(ISNUMBER(SEARCH("synonym",$F234)),"sinônimo substituído",IF(AND($C234&lt;&gt;"",$G234="",COUNTIF($C234,"* *")&gt;0),"sem ocorrência no resultado → Flora e Funga",IF($J234="não","fora do AM → conferir identificação","OK"))))))))))</f>
        <v>sem resultado do Plantminer (confira se colou)</v>
      </c>
      <c r="M234" s="9"/>
      <c r="N234" s="9"/>
      <c r="O234" s="9"/>
      <c r="P234" s="9"/>
      <c r="Q234" s="9"/>
      <c r="R234" s="6" t="str">
        <f aca="false">IF($M234="","",IF(COUNTIF($M$3:$M$242,$M234)&gt;1,"sim","não"))</f>
        <v/>
      </c>
    </row>
    <row r="235" customFormat="false" ht="15" hidden="false" customHeight="false" outlineLevel="0" collapsed="false">
      <c r="A235" s="6" t="str">
        <f aca="false">1_lista!A234</f>
        <v>Ulmaceae</v>
      </c>
      <c r="B235" s="6" t="str">
        <f aca="false">IF(1_lista!G234="","",1_lista!G234)</f>
        <v>Ulmaceae</v>
      </c>
      <c r="C235" s="6" t="str">
        <f aca="false">IF($B235="","",IF(IFERROR(INDEX(2_plantminer!$A$2:$Z$2000,MATCH($B235,INDEX(2_plantminer!$A$2:$Z$2000,0,MATCH("original.search",2_plantminer!$A$1:$Z$1,0)),0),MATCH("search.str",2_plantminer!$A$1:$Z$1,0))&amp;"","")="NA","",IFERROR(INDEX(2_plantminer!$A$2:$Z$2000,MATCH($B235,INDEX(2_plantminer!$A$2:$Z$2000,0,MATCH("original.search",2_plantminer!$A$1:$Z$1,0)),0),MATCH("search.str",2_plantminer!$A$1:$Z$1,0))&amp;"","")))</f>
        <v/>
      </c>
      <c r="D235" s="6" t="str">
        <f aca="false">IF($B235="","",IF(IFERROR(INDEX(2_plantminer!$A$2:$Z$2000,MATCH($B235,INDEX(2_plantminer!$A$2:$Z$2000,0,MATCH("original.search",2_plantminer!$A$1:$Z$1,0)),0),MATCH("scientific.name",2_plantminer!$A$1:$Z$1,0))&amp;"","")="NA","",IFERROR(INDEX(2_plantminer!$A$2:$Z$2000,MATCH($B235,INDEX(2_plantminer!$A$2:$Z$2000,0,MATCH("original.search",2_plantminer!$A$1:$Z$1,0)),0),MATCH("scientific.name",2_plantminer!$A$1:$Z$1,0))&amp;"","")))</f>
        <v/>
      </c>
      <c r="E235" s="6" t="str">
        <f aca="false">IF($B235="","",IF(IFERROR(INDEX(2_plantminer!$A$2:$Z$2000,MATCH($B235,INDEX(2_plantminer!$A$2:$Z$2000,0,MATCH("original.search",2_plantminer!$A$1:$Z$1,0)),0),MATCH("family",2_plantminer!$A$1:$Z$1,0))&amp;"","")="NA","",IFERROR(INDEX(2_plantminer!$A$2:$Z$2000,MATCH($B235,INDEX(2_plantminer!$A$2:$Z$2000,0,MATCH("original.search",2_plantminer!$A$1:$Z$1,0)),0),MATCH("family",2_plantminer!$A$1:$Z$1,0))&amp;"","")))</f>
        <v/>
      </c>
      <c r="F235" s="6" t="str">
        <f aca="false">IF($B235="","",IF(IFERROR(INDEX(2_plantminer!$A$2:$Z$2000,MATCH($B235,INDEX(2_plantminer!$A$2:$Z$2000,0,MATCH("original.search",2_plantminer!$A$1:$Z$1,0)),0),MATCH("notes",2_plantminer!$A$1:$Z$1,0))&amp;"","")="NA","",IFERROR(INDEX(2_plantminer!$A$2:$Z$2000,MATCH($B235,INDEX(2_plantminer!$A$2:$Z$2000,0,MATCH("original.search",2_plantminer!$A$1:$Z$1,0)),0),MATCH("notes",2_plantminer!$A$1:$Z$1,0))&amp;"","")))</f>
        <v/>
      </c>
      <c r="G235" s="6" t="str">
        <f aca="false">IF($B235="","",IF(IFERROR(INDEX(2_plantminer!$A$2:$Z$2000,MATCH($B235,INDEX(2_plantminer!$A$2:$Z$2000,0,MATCH("original.search",2_plantminer!$A$1:$Z$1,0)),0),MATCH("occurrence",2_plantminer!$A$1:$Z$1,0))&amp;"","")="NA","",IFERROR(INDEX(2_plantminer!$A$2:$Z$2000,MATCH($B235,INDEX(2_plantminer!$A$2:$Z$2000,0,MATCH("original.search",2_plantminer!$A$1:$Z$1,0)),0),MATCH("occurrence",2_plantminer!$A$1:$Z$1,0))&amp;"","")))</f>
        <v/>
      </c>
      <c r="H235" s="6" t="str">
        <f aca="false">IF($B235="","",IF(IFERROR(INDEX(2_plantminer!$A$2:$Z$2000,MATCH($B235,INDEX(2_plantminer!$A$2:$Z$2000,0,MATCH("original.search",2_plantminer!$A$1:$Z$1,0)),0),MATCH("establishment",2_plantminer!$A$1:$Z$1,0))&amp;"","")="NA","",IFERROR(INDEX(2_plantminer!$A$2:$Z$2000,MATCH($B235,INDEX(2_plantminer!$A$2:$Z$2000,0,MATCH("original.search",2_plantminer!$A$1:$Z$1,0)),0),MATCH("establishment",2_plantminer!$A$1:$Z$1,0))&amp;"","")))</f>
        <v/>
      </c>
      <c r="I235" s="6" t="str">
        <f aca="false">IF($B235="","",IF(IFERROR(INDEX(2_plantminer!$A$2:$Z$2000,MATCH($B235,INDEX(2_plantminer!$A$2:$Z$2000,0,MATCH("original.search",2_plantminer!$A$1:$Z$1,0)),0),MATCH("domain",2_plantminer!$A$1:$Z$1,0))&amp;"","")="NA","",IFERROR(INDEX(2_plantminer!$A$2:$Z$2000,MATCH($B235,INDEX(2_plantminer!$A$2:$Z$2000,0,MATCH("original.search",2_plantminer!$A$1:$Z$1,0)),0),MATCH("domain",2_plantminer!$A$1:$Z$1,0))&amp;"","")))</f>
        <v/>
      </c>
      <c r="J235" s="6" t="str">
        <f aca="false">IF(OR($B235="",$G235=""),"",IF(ISNUMBER(SEARCH("BR-AM",$G235)),"sim","não"))</f>
        <v/>
      </c>
      <c r="K235" s="6" t="str">
        <f aca="false">IF($E235="","",IF($E235=$A235,"não","sim"))</f>
        <v/>
      </c>
      <c r="L235" s="6" t="str">
        <f aca="false">IF($B235="","indeterminada",IF(COUNTIF(2_plantminer!$A$1:$Z$1,"original.search")=0,"falta o resultado do Plantminer",IF(ISNUMBER(SEARCH("not found",$F235)),"não encontrado → Flora e Funga",IF(AND($C235="",$F235=""),"sem resultado do Plantminer (confira se colou)",IF(ISNUMBER(SEARCH("check",$F235)),"ambíguo → Flora e Funga",IF(AND(ISNUMBER(SEARCH("misspelled",$F235)),ISNUMBER(SEARCH("synonym",$F235))),"grafia corrigida e sinônimo substituído",IF(ISNUMBER(SEARCH("misspelled",$F235)),"grafia corrigida",IF(ISNUMBER(SEARCH("synonym",$F235)),"sinônimo substituído",IF(AND($C235&lt;&gt;"",$G235="",COUNTIF($C235,"* *")&gt;0),"sem ocorrência no resultado → Flora e Funga",IF($J235="não","fora do AM → conferir identificação","OK"))))))))))</f>
        <v>sem resultado do Plantminer (confira se colou)</v>
      </c>
      <c r="M235" s="9"/>
      <c r="N235" s="9"/>
      <c r="O235" s="9"/>
      <c r="P235" s="9"/>
      <c r="Q235" s="9"/>
      <c r="R235" s="6" t="str">
        <f aca="false">IF($M235="","",IF(COUNTIF($M$3:$M$242,$M235)&gt;1,"sim","não"))</f>
        <v/>
      </c>
    </row>
    <row r="236" customFormat="false" ht="15" hidden="false" customHeight="false" outlineLevel="0" collapsed="false">
      <c r="A236" s="6" t="str">
        <f aca="false">1_lista!A235</f>
        <v>Violaceae</v>
      </c>
      <c r="B236" s="6" t="str">
        <f aca="false">IF(1_lista!G235="","",1_lista!G235)</f>
        <v>Amphyrrhox</v>
      </c>
      <c r="C236" s="6" t="str">
        <f aca="false">IF($B236="","",IF(IFERROR(INDEX(2_plantminer!$A$2:$Z$2000,MATCH($B236,INDEX(2_plantminer!$A$2:$Z$2000,0,MATCH("original.search",2_plantminer!$A$1:$Z$1,0)),0),MATCH("search.str",2_plantminer!$A$1:$Z$1,0))&amp;"","")="NA","",IFERROR(INDEX(2_plantminer!$A$2:$Z$2000,MATCH($B236,INDEX(2_plantminer!$A$2:$Z$2000,0,MATCH("original.search",2_plantminer!$A$1:$Z$1,0)),0),MATCH("search.str",2_plantminer!$A$1:$Z$1,0))&amp;"","")))</f>
        <v/>
      </c>
      <c r="D236" s="6" t="str">
        <f aca="false">IF($B236="","",IF(IFERROR(INDEX(2_plantminer!$A$2:$Z$2000,MATCH($B236,INDEX(2_plantminer!$A$2:$Z$2000,0,MATCH("original.search",2_plantminer!$A$1:$Z$1,0)),0),MATCH("scientific.name",2_plantminer!$A$1:$Z$1,0))&amp;"","")="NA","",IFERROR(INDEX(2_plantminer!$A$2:$Z$2000,MATCH($B236,INDEX(2_plantminer!$A$2:$Z$2000,0,MATCH("original.search",2_plantminer!$A$1:$Z$1,0)),0),MATCH("scientific.name",2_plantminer!$A$1:$Z$1,0))&amp;"","")))</f>
        <v/>
      </c>
      <c r="E236" s="6" t="str">
        <f aca="false">IF($B236="","",IF(IFERROR(INDEX(2_plantminer!$A$2:$Z$2000,MATCH($B236,INDEX(2_plantminer!$A$2:$Z$2000,0,MATCH("original.search",2_plantminer!$A$1:$Z$1,0)),0),MATCH("family",2_plantminer!$A$1:$Z$1,0))&amp;"","")="NA","",IFERROR(INDEX(2_plantminer!$A$2:$Z$2000,MATCH($B236,INDEX(2_plantminer!$A$2:$Z$2000,0,MATCH("original.search",2_plantminer!$A$1:$Z$1,0)),0),MATCH("family",2_plantminer!$A$1:$Z$1,0))&amp;"","")))</f>
        <v/>
      </c>
      <c r="F236" s="6" t="str">
        <f aca="false">IF($B236="","",IF(IFERROR(INDEX(2_plantminer!$A$2:$Z$2000,MATCH($B236,INDEX(2_plantminer!$A$2:$Z$2000,0,MATCH("original.search",2_plantminer!$A$1:$Z$1,0)),0),MATCH("notes",2_plantminer!$A$1:$Z$1,0))&amp;"","")="NA","",IFERROR(INDEX(2_plantminer!$A$2:$Z$2000,MATCH($B236,INDEX(2_plantminer!$A$2:$Z$2000,0,MATCH("original.search",2_plantminer!$A$1:$Z$1,0)),0),MATCH("notes",2_plantminer!$A$1:$Z$1,0))&amp;"","")))</f>
        <v/>
      </c>
      <c r="G236" s="6" t="str">
        <f aca="false">IF($B236="","",IF(IFERROR(INDEX(2_plantminer!$A$2:$Z$2000,MATCH($B236,INDEX(2_plantminer!$A$2:$Z$2000,0,MATCH("original.search",2_plantminer!$A$1:$Z$1,0)),0),MATCH("occurrence",2_plantminer!$A$1:$Z$1,0))&amp;"","")="NA","",IFERROR(INDEX(2_plantminer!$A$2:$Z$2000,MATCH($B236,INDEX(2_plantminer!$A$2:$Z$2000,0,MATCH("original.search",2_plantminer!$A$1:$Z$1,0)),0),MATCH("occurrence",2_plantminer!$A$1:$Z$1,0))&amp;"","")))</f>
        <v/>
      </c>
      <c r="H236" s="6" t="str">
        <f aca="false">IF($B236="","",IF(IFERROR(INDEX(2_plantminer!$A$2:$Z$2000,MATCH($B236,INDEX(2_plantminer!$A$2:$Z$2000,0,MATCH("original.search",2_plantminer!$A$1:$Z$1,0)),0),MATCH("establishment",2_plantminer!$A$1:$Z$1,0))&amp;"","")="NA","",IFERROR(INDEX(2_plantminer!$A$2:$Z$2000,MATCH($B236,INDEX(2_plantminer!$A$2:$Z$2000,0,MATCH("original.search",2_plantminer!$A$1:$Z$1,0)),0),MATCH("establishment",2_plantminer!$A$1:$Z$1,0))&amp;"","")))</f>
        <v/>
      </c>
      <c r="I236" s="6" t="str">
        <f aca="false">IF($B236="","",IF(IFERROR(INDEX(2_plantminer!$A$2:$Z$2000,MATCH($B236,INDEX(2_plantminer!$A$2:$Z$2000,0,MATCH("original.search",2_plantminer!$A$1:$Z$1,0)),0),MATCH("domain",2_plantminer!$A$1:$Z$1,0))&amp;"","")="NA","",IFERROR(INDEX(2_plantminer!$A$2:$Z$2000,MATCH($B236,INDEX(2_plantminer!$A$2:$Z$2000,0,MATCH("original.search",2_plantminer!$A$1:$Z$1,0)),0),MATCH("domain",2_plantminer!$A$1:$Z$1,0))&amp;"","")))</f>
        <v/>
      </c>
      <c r="J236" s="6" t="str">
        <f aca="false">IF(OR($B236="",$G236=""),"",IF(ISNUMBER(SEARCH("BR-AM",$G236)),"sim","não"))</f>
        <v/>
      </c>
      <c r="K236" s="6" t="str">
        <f aca="false">IF($E236="","",IF($E236=$A236,"não","sim"))</f>
        <v/>
      </c>
      <c r="L236" s="6" t="str">
        <f aca="false">IF($B236="","indeterminada",IF(COUNTIF(2_plantminer!$A$1:$Z$1,"original.search")=0,"falta o resultado do Plantminer",IF(ISNUMBER(SEARCH("not found",$F236)),"não encontrado → Flora e Funga",IF(AND($C236="",$F236=""),"sem resultado do Plantminer (confira se colou)",IF(ISNUMBER(SEARCH("check",$F236)),"ambíguo → Flora e Funga",IF(AND(ISNUMBER(SEARCH("misspelled",$F236)),ISNUMBER(SEARCH("synonym",$F236))),"grafia corrigida e sinônimo substituído",IF(ISNUMBER(SEARCH("misspelled",$F236)),"grafia corrigida",IF(ISNUMBER(SEARCH("synonym",$F236)),"sinônimo substituído",IF(AND($C236&lt;&gt;"",$G236="",COUNTIF($C236,"* *")&gt;0),"sem ocorrência no resultado → Flora e Funga",IF($J236="não","fora do AM → conferir identificação","OK"))))))))))</f>
        <v>sem resultado do Plantminer (confira se colou)</v>
      </c>
      <c r="M236" s="9"/>
      <c r="N236" s="9"/>
      <c r="O236" s="9"/>
      <c r="P236" s="9"/>
      <c r="Q236" s="9"/>
      <c r="R236" s="6" t="str">
        <f aca="false">IF($M236="","",IF(COUNTIF($M$3:$M$242,$M236)&gt;1,"sim","não"))</f>
        <v/>
      </c>
    </row>
    <row r="237" customFormat="false" ht="15" hidden="false" customHeight="false" outlineLevel="0" collapsed="false">
      <c r="A237" s="6" t="str">
        <f aca="false">1_lista!A236</f>
        <v>Violaceae</v>
      </c>
      <c r="B237" s="6" t="str">
        <f aca="false">IF(1_lista!G236="","",1_lista!G236)</f>
        <v>Paypayrola</v>
      </c>
      <c r="C237" s="6" t="str">
        <f aca="false">IF($B237="","",IF(IFERROR(INDEX(2_plantminer!$A$2:$Z$2000,MATCH($B237,INDEX(2_plantminer!$A$2:$Z$2000,0,MATCH("original.search",2_plantminer!$A$1:$Z$1,0)),0),MATCH("search.str",2_plantminer!$A$1:$Z$1,0))&amp;"","")="NA","",IFERROR(INDEX(2_plantminer!$A$2:$Z$2000,MATCH($B237,INDEX(2_plantminer!$A$2:$Z$2000,0,MATCH("original.search",2_plantminer!$A$1:$Z$1,0)),0),MATCH("search.str",2_plantminer!$A$1:$Z$1,0))&amp;"","")))</f>
        <v/>
      </c>
      <c r="D237" s="6" t="str">
        <f aca="false">IF($B237="","",IF(IFERROR(INDEX(2_plantminer!$A$2:$Z$2000,MATCH($B237,INDEX(2_plantminer!$A$2:$Z$2000,0,MATCH("original.search",2_plantminer!$A$1:$Z$1,0)),0),MATCH("scientific.name",2_plantminer!$A$1:$Z$1,0))&amp;"","")="NA","",IFERROR(INDEX(2_plantminer!$A$2:$Z$2000,MATCH($B237,INDEX(2_plantminer!$A$2:$Z$2000,0,MATCH("original.search",2_plantminer!$A$1:$Z$1,0)),0),MATCH("scientific.name",2_plantminer!$A$1:$Z$1,0))&amp;"","")))</f>
        <v/>
      </c>
      <c r="E237" s="6" t="str">
        <f aca="false">IF($B237="","",IF(IFERROR(INDEX(2_plantminer!$A$2:$Z$2000,MATCH($B237,INDEX(2_plantminer!$A$2:$Z$2000,0,MATCH("original.search",2_plantminer!$A$1:$Z$1,0)),0),MATCH("family",2_plantminer!$A$1:$Z$1,0))&amp;"","")="NA","",IFERROR(INDEX(2_plantminer!$A$2:$Z$2000,MATCH($B237,INDEX(2_plantminer!$A$2:$Z$2000,0,MATCH("original.search",2_plantminer!$A$1:$Z$1,0)),0),MATCH("family",2_plantminer!$A$1:$Z$1,0))&amp;"","")))</f>
        <v/>
      </c>
      <c r="F237" s="6" t="str">
        <f aca="false">IF($B237="","",IF(IFERROR(INDEX(2_plantminer!$A$2:$Z$2000,MATCH($B237,INDEX(2_plantminer!$A$2:$Z$2000,0,MATCH("original.search",2_plantminer!$A$1:$Z$1,0)),0),MATCH("notes",2_plantminer!$A$1:$Z$1,0))&amp;"","")="NA","",IFERROR(INDEX(2_plantminer!$A$2:$Z$2000,MATCH($B237,INDEX(2_plantminer!$A$2:$Z$2000,0,MATCH("original.search",2_plantminer!$A$1:$Z$1,0)),0),MATCH("notes",2_plantminer!$A$1:$Z$1,0))&amp;"","")))</f>
        <v/>
      </c>
      <c r="G237" s="6" t="str">
        <f aca="false">IF($B237="","",IF(IFERROR(INDEX(2_plantminer!$A$2:$Z$2000,MATCH($B237,INDEX(2_plantminer!$A$2:$Z$2000,0,MATCH("original.search",2_plantminer!$A$1:$Z$1,0)),0),MATCH("occurrence",2_plantminer!$A$1:$Z$1,0))&amp;"","")="NA","",IFERROR(INDEX(2_plantminer!$A$2:$Z$2000,MATCH($B237,INDEX(2_plantminer!$A$2:$Z$2000,0,MATCH("original.search",2_plantminer!$A$1:$Z$1,0)),0),MATCH("occurrence",2_plantminer!$A$1:$Z$1,0))&amp;"","")))</f>
        <v/>
      </c>
      <c r="H237" s="6" t="str">
        <f aca="false">IF($B237="","",IF(IFERROR(INDEX(2_plantminer!$A$2:$Z$2000,MATCH($B237,INDEX(2_plantminer!$A$2:$Z$2000,0,MATCH("original.search",2_plantminer!$A$1:$Z$1,0)),0),MATCH("establishment",2_plantminer!$A$1:$Z$1,0))&amp;"","")="NA","",IFERROR(INDEX(2_plantminer!$A$2:$Z$2000,MATCH($B237,INDEX(2_plantminer!$A$2:$Z$2000,0,MATCH("original.search",2_plantminer!$A$1:$Z$1,0)),0),MATCH("establishment",2_plantminer!$A$1:$Z$1,0))&amp;"","")))</f>
        <v/>
      </c>
      <c r="I237" s="6" t="str">
        <f aca="false">IF($B237="","",IF(IFERROR(INDEX(2_plantminer!$A$2:$Z$2000,MATCH($B237,INDEX(2_plantminer!$A$2:$Z$2000,0,MATCH("original.search",2_plantminer!$A$1:$Z$1,0)),0),MATCH("domain",2_plantminer!$A$1:$Z$1,0))&amp;"","")="NA","",IFERROR(INDEX(2_plantminer!$A$2:$Z$2000,MATCH($B237,INDEX(2_plantminer!$A$2:$Z$2000,0,MATCH("original.search",2_plantminer!$A$1:$Z$1,0)),0),MATCH("domain",2_plantminer!$A$1:$Z$1,0))&amp;"","")))</f>
        <v/>
      </c>
      <c r="J237" s="6" t="str">
        <f aca="false">IF(OR($B237="",$G237=""),"",IF(ISNUMBER(SEARCH("BR-AM",$G237)),"sim","não"))</f>
        <v/>
      </c>
      <c r="K237" s="6" t="str">
        <f aca="false">IF($E237="","",IF($E237=$A237,"não","sim"))</f>
        <v/>
      </c>
      <c r="L237" s="6" t="str">
        <f aca="false">IF($B237="","indeterminada",IF(COUNTIF(2_plantminer!$A$1:$Z$1,"original.search")=0,"falta o resultado do Plantminer",IF(ISNUMBER(SEARCH("not found",$F237)),"não encontrado → Flora e Funga",IF(AND($C237="",$F237=""),"sem resultado do Plantminer (confira se colou)",IF(ISNUMBER(SEARCH("check",$F237)),"ambíguo → Flora e Funga",IF(AND(ISNUMBER(SEARCH("misspelled",$F237)),ISNUMBER(SEARCH("synonym",$F237))),"grafia corrigida e sinônimo substituído",IF(ISNUMBER(SEARCH("misspelled",$F237)),"grafia corrigida",IF(ISNUMBER(SEARCH("synonym",$F237)),"sinônimo substituído",IF(AND($C237&lt;&gt;"",$G237="",COUNTIF($C237,"* *")&gt;0),"sem ocorrência no resultado → Flora e Funga",IF($J237="não","fora do AM → conferir identificação","OK"))))))))))</f>
        <v>sem resultado do Plantminer (confira se colou)</v>
      </c>
      <c r="M237" s="9"/>
      <c r="N237" s="9"/>
      <c r="O237" s="9"/>
      <c r="P237" s="9"/>
      <c r="Q237" s="9"/>
      <c r="R237" s="6" t="str">
        <f aca="false">IF($M237="","",IF(COUNTIF($M$3:$M$242,$M237)&gt;1,"sim","não"))</f>
        <v/>
      </c>
    </row>
    <row r="238" customFormat="false" ht="15" hidden="false" customHeight="false" outlineLevel="0" collapsed="false">
      <c r="A238" s="6" t="str">
        <f aca="false">1_lista!A237</f>
        <v>Violaceae</v>
      </c>
      <c r="B238" s="6" t="str">
        <f aca="false">IF(1_lista!G237="","",1_lista!G237)</f>
        <v>Leonia glycycarpa</v>
      </c>
      <c r="C238" s="6" t="str">
        <f aca="false">IF($B238="","",IF(IFERROR(INDEX(2_plantminer!$A$2:$Z$2000,MATCH($B238,INDEX(2_plantminer!$A$2:$Z$2000,0,MATCH("original.search",2_plantminer!$A$1:$Z$1,0)),0),MATCH("search.str",2_plantminer!$A$1:$Z$1,0))&amp;"","")="NA","",IFERROR(INDEX(2_plantminer!$A$2:$Z$2000,MATCH($B238,INDEX(2_plantminer!$A$2:$Z$2000,0,MATCH("original.search",2_plantminer!$A$1:$Z$1,0)),0),MATCH("search.str",2_plantminer!$A$1:$Z$1,0))&amp;"","")))</f>
        <v/>
      </c>
      <c r="D238" s="6" t="str">
        <f aca="false">IF($B238="","",IF(IFERROR(INDEX(2_plantminer!$A$2:$Z$2000,MATCH($B238,INDEX(2_plantminer!$A$2:$Z$2000,0,MATCH("original.search",2_plantminer!$A$1:$Z$1,0)),0),MATCH("scientific.name",2_plantminer!$A$1:$Z$1,0))&amp;"","")="NA","",IFERROR(INDEX(2_plantminer!$A$2:$Z$2000,MATCH($B238,INDEX(2_plantminer!$A$2:$Z$2000,0,MATCH("original.search",2_plantminer!$A$1:$Z$1,0)),0),MATCH("scientific.name",2_plantminer!$A$1:$Z$1,0))&amp;"","")))</f>
        <v/>
      </c>
      <c r="E238" s="6" t="str">
        <f aca="false">IF($B238="","",IF(IFERROR(INDEX(2_plantminer!$A$2:$Z$2000,MATCH($B238,INDEX(2_plantminer!$A$2:$Z$2000,0,MATCH("original.search",2_plantminer!$A$1:$Z$1,0)),0),MATCH("family",2_plantminer!$A$1:$Z$1,0))&amp;"","")="NA","",IFERROR(INDEX(2_plantminer!$A$2:$Z$2000,MATCH($B238,INDEX(2_plantminer!$A$2:$Z$2000,0,MATCH("original.search",2_plantminer!$A$1:$Z$1,0)),0),MATCH("family",2_plantminer!$A$1:$Z$1,0))&amp;"","")))</f>
        <v/>
      </c>
      <c r="F238" s="6" t="str">
        <f aca="false">IF($B238="","",IF(IFERROR(INDEX(2_plantminer!$A$2:$Z$2000,MATCH($B238,INDEX(2_plantminer!$A$2:$Z$2000,0,MATCH("original.search",2_plantminer!$A$1:$Z$1,0)),0),MATCH("notes",2_plantminer!$A$1:$Z$1,0))&amp;"","")="NA","",IFERROR(INDEX(2_plantminer!$A$2:$Z$2000,MATCH($B238,INDEX(2_plantminer!$A$2:$Z$2000,0,MATCH("original.search",2_plantminer!$A$1:$Z$1,0)),0),MATCH("notes",2_plantminer!$A$1:$Z$1,0))&amp;"","")))</f>
        <v/>
      </c>
      <c r="G238" s="6" t="str">
        <f aca="false">IF($B238="","",IF(IFERROR(INDEX(2_plantminer!$A$2:$Z$2000,MATCH($B238,INDEX(2_plantminer!$A$2:$Z$2000,0,MATCH("original.search",2_plantminer!$A$1:$Z$1,0)),0),MATCH("occurrence",2_plantminer!$A$1:$Z$1,0))&amp;"","")="NA","",IFERROR(INDEX(2_plantminer!$A$2:$Z$2000,MATCH($B238,INDEX(2_plantminer!$A$2:$Z$2000,0,MATCH("original.search",2_plantminer!$A$1:$Z$1,0)),0),MATCH("occurrence",2_plantminer!$A$1:$Z$1,0))&amp;"","")))</f>
        <v/>
      </c>
      <c r="H238" s="6" t="str">
        <f aca="false">IF($B238="","",IF(IFERROR(INDEX(2_plantminer!$A$2:$Z$2000,MATCH($B238,INDEX(2_plantminer!$A$2:$Z$2000,0,MATCH("original.search",2_plantminer!$A$1:$Z$1,0)),0),MATCH("establishment",2_plantminer!$A$1:$Z$1,0))&amp;"","")="NA","",IFERROR(INDEX(2_plantminer!$A$2:$Z$2000,MATCH($B238,INDEX(2_plantminer!$A$2:$Z$2000,0,MATCH("original.search",2_plantminer!$A$1:$Z$1,0)),0),MATCH("establishment",2_plantminer!$A$1:$Z$1,0))&amp;"","")))</f>
        <v/>
      </c>
      <c r="I238" s="6" t="str">
        <f aca="false">IF($B238="","",IF(IFERROR(INDEX(2_plantminer!$A$2:$Z$2000,MATCH($B238,INDEX(2_plantminer!$A$2:$Z$2000,0,MATCH("original.search",2_plantminer!$A$1:$Z$1,0)),0),MATCH("domain",2_plantminer!$A$1:$Z$1,0))&amp;"","")="NA","",IFERROR(INDEX(2_plantminer!$A$2:$Z$2000,MATCH($B238,INDEX(2_plantminer!$A$2:$Z$2000,0,MATCH("original.search",2_plantminer!$A$1:$Z$1,0)),0),MATCH("domain",2_plantminer!$A$1:$Z$1,0))&amp;"","")))</f>
        <v/>
      </c>
      <c r="J238" s="6" t="str">
        <f aca="false">IF(OR($B238="",$G238=""),"",IF(ISNUMBER(SEARCH("BR-AM",$G238)),"sim","não"))</f>
        <v/>
      </c>
      <c r="K238" s="6" t="str">
        <f aca="false">IF($E238="","",IF($E238=$A238,"não","sim"))</f>
        <v/>
      </c>
      <c r="L238" s="6" t="str">
        <f aca="false">IF($B238="","indeterminada",IF(COUNTIF(2_plantminer!$A$1:$Z$1,"original.search")=0,"falta o resultado do Plantminer",IF(ISNUMBER(SEARCH("not found",$F238)),"não encontrado → Flora e Funga",IF(AND($C238="",$F238=""),"sem resultado do Plantminer (confira se colou)",IF(ISNUMBER(SEARCH("check",$F238)),"ambíguo → Flora e Funga",IF(AND(ISNUMBER(SEARCH("misspelled",$F238)),ISNUMBER(SEARCH("synonym",$F238))),"grafia corrigida e sinônimo substituído",IF(ISNUMBER(SEARCH("misspelled",$F238)),"grafia corrigida",IF(ISNUMBER(SEARCH("synonym",$F238)),"sinônimo substituído",IF(AND($C238&lt;&gt;"",$G238="",COUNTIF($C238,"* *")&gt;0),"sem ocorrência no resultado → Flora e Funga",IF($J238="não","fora do AM → conferir identificação","OK"))))))))))</f>
        <v>sem resultado do Plantminer (confira se colou)</v>
      </c>
      <c r="M238" s="9"/>
      <c r="N238" s="9"/>
      <c r="O238" s="9"/>
      <c r="P238" s="9"/>
      <c r="Q238" s="9"/>
      <c r="R238" s="6" t="str">
        <f aca="false">IF($M238="","",IF(COUNTIF($M$3:$M$242,$M238)&gt;1,"sim","não"))</f>
        <v/>
      </c>
    </row>
    <row r="239" customFormat="false" ht="15" hidden="false" customHeight="false" outlineLevel="0" collapsed="false">
      <c r="A239" s="6" t="str">
        <f aca="false">1_lista!A238</f>
        <v>Violaceae</v>
      </c>
      <c r="B239" s="6" t="str">
        <f aca="false">IF(1_lista!G238="","",1_lista!G238)</f>
        <v>Rinorea guianensis</v>
      </c>
      <c r="C239" s="6" t="str">
        <f aca="false">IF($B239="","",IF(IFERROR(INDEX(2_plantminer!$A$2:$Z$2000,MATCH($B239,INDEX(2_plantminer!$A$2:$Z$2000,0,MATCH("original.search",2_plantminer!$A$1:$Z$1,0)),0),MATCH("search.str",2_plantminer!$A$1:$Z$1,0))&amp;"","")="NA","",IFERROR(INDEX(2_plantminer!$A$2:$Z$2000,MATCH($B239,INDEX(2_plantminer!$A$2:$Z$2000,0,MATCH("original.search",2_plantminer!$A$1:$Z$1,0)),0),MATCH("search.str",2_plantminer!$A$1:$Z$1,0))&amp;"","")))</f>
        <v/>
      </c>
      <c r="D239" s="6" t="str">
        <f aca="false">IF($B239="","",IF(IFERROR(INDEX(2_plantminer!$A$2:$Z$2000,MATCH($B239,INDEX(2_plantminer!$A$2:$Z$2000,0,MATCH("original.search",2_plantminer!$A$1:$Z$1,0)),0),MATCH("scientific.name",2_plantminer!$A$1:$Z$1,0))&amp;"","")="NA","",IFERROR(INDEX(2_plantminer!$A$2:$Z$2000,MATCH($B239,INDEX(2_plantminer!$A$2:$Z$2000,0,MATCH("original.search",2_plantminer!$A$1:$Z$1,0)),0),MATCH("scientific.name",2_plantminer!$A$1:$Z$1,0))&amp;"","")))</f>
        <v/>
      </c>
      <c r="E239" s="6" t="str">
        <f aca="false">IF($B239="","",IF(IFERROR(INDEX(2_plantminer!$A$2:$Z$2000,MATCH($B239,INDEX(2_plantminer!$A$2:$Z$2000,0,MATCH("original.search",2_plantminer!$A$1:$Z$1,0)),0),MATCH("family",2_plantminer!$A$1:$Z$1,0))&amp;"","")="NA","",IFERROR(INDEX(2_plantminer!$A$2:$Z$2000,MATCH($B239,INDEX(2_plantminer!$A$2:$Z$2000,0,MATCH("original.search",2_plantminer!$A$1:$Z$1,0)),0),MATCH("family",2_plantminer!$A$1:$Z$1,0))&amp;"","")))</f>
        <v/>
      </c>
      <c r="F239" s="6" t="str">
        <f aca="false">IF($B239="","",IF(IFERROR(INDEX(2_plantminer!$A$2:$Z$2000,MATCH($B239,INDEX(2_plantminer!$A$2:$Z$2000,0,MATCH("original.search",2_plantminer!$A$1:$Z$1,0)),0),MATCH("notes",2_plantminer!$A$1:$Z$1,0))&amp;"","")="NA","",IFERROR(INDEX(2_plantminer!$A$2:$Z$2000,MATCH($B239,INDEX(2_plantminer!$A$2:$Z$2000,0,MATCH("original.search",2_plantminer!$A$1:$Z$1,0)),0),MATCH("notes",2_plantminer!$A$1:$Z$1,0))&amp;"","")))</f>
        <v/>
      </c>
      <c r="G239" s="6" t="str">
        <f aca="false">IF($B239="","",IF(IFERROR(INDEX(2_plantminer!$A$2:$Z$2000,MATCH($B239,INDEX(2_plantminer!$A$2:$Z$2000,0,MATCH("original.search",2_plantminer!$A$1:$Z$1,0)),0),MATCH("occurrence",2_plantminer!$A$1:$Z$1,0))&amp;"","")="NA","",IFERROR(INDEX(2_plantminer!$A$2:$Z$2000,MATCH($B239,INDEX(2_plantminer!$A$2:$Z$2000,0,MATCH("original.search",2_plantminer!$A$1:$Z$1,0)),0),MATCH("occurrence",2_plantminer!$A$1:$Z$1,0))&amp;"","")))</f>
        <v/>
      </c>
      <c r="H239" s="6" t="str">
        <f aca="false">IF($B239="","",IF(IFERROR(INDEX(2_plantminer!$A$2:$Z$2000,MATCH($B239,INDEX(2_plantminer!$A$2:$Z$2000,0,MATCH("original.search",2_plantminer!$A$1:$Z$1,0)),0),MATCH("establishment",2_plantminer!$A$1:$Z$1,0))&amp;"","")="NA","",IFERROR(INDEX(2_plantminer!$A$2:$Z$2000,MATCH($B239,INDEX(2_plantminer!$A$2:$Z$2000,0,MATCH("original.search",2_plantminer!$A$1:$Z$1,0)),0),MATCH("establishment",2_plantminer!$A$1:$Z$1,0))&amp;"","")))</f>
        <v/>
      </c>
      <c r="I239" s="6" t="str">
        <f aca="false">IF($B239="","",IF(IFERROR(INDEX(2_plantminer!$A$2:$Z$2000,MATCH($B239,INDEX(2_plantminer!$A$2:$Z$2000,0,MATCH("original.search",2_plantminer!$A$1:$Z$1,0)),0),MATCH("domain",2_plantminer!$A$1:$Z$1,0))&amp;"","")="NA","",IFERROR(INDEX(2_plantminer!$A$2:$Z$2000,MATCH($B239,INDEX(2_plantminer!$A$2:$Z$2000,0,MATCH("original.search",2_plantminer!$A$1:$Z$1,0)),0),MATCH("domain",2_plantminer!$A$1:$Z$1,0))&amp;"","")))</f>
        <v/>
      </c>
      <c r="J239" s="6" t="str">
        <f aca="false">IF(OR($B239="",$G239=""),"",IF(ISNUMBER(SEARCH("BR-AM",$G239)),"sim","não"))</f>
        <v/>
      </c>
      <c r="K239" s="6" t="str">
        <f aca="false">IF($E239="","",IF($E239=$A239,"não","sim"))</f>
        <v/>
      </c>
      <c r="L239" s="6" t="str">
        <f aca="false">IF($B239="","indeterminada",IF(COUNTIF(2_plantminer!$A$1:$Z$1,"original.search")=0,"falta o resultado do Plantminer",IF(ISNUMBER(SEARCH("not found",$F239)),"não encontrado → Flora e Funga",IF(AND($C239="",$F239=""),"sem resultado do Plantminer (confira se colou)",IF(ISNUMBER(SEARCH("check",$F239)),"ambíguo → Flora e Funga",IF(AND(ISNUMBER(SEARCH("misspelled",$F239)),ISNUMBER(SEARCH("synonym",$F239))),"grafia corrigida e sinônimo substituído",IF(ISNUMBER(SEARCH("misspelled",$F239)),"grafia corrigida",IF(ISNUMBER(SEARCH("synonym",$F239)),"sinônimo substituído",IF(AND($C239&lt;&gt;"",$G239="",COUNTIF($C239,"* *")&gt;0),"sem ocorrência no resultado → Flora e Funga",IF($J239="não","fora do AM → conferir identificação","OK"))))))))))</f>
        <v>sem resultado do Plantminer (confira se colou)</v>
      </c>
      <c r="M239" s="9"/>
      <c r="N239" s="9"/>
      <c r="O239" s="9"/>
      <c r="P239" s="9"/>
      <c r="Q239" s="9"/>
      <c r="R239" s="6" t="str">
        <f aca="false">IF($M239="","",IF(COUNTIF($M$3:$M$242,$M239)&gt;1,"sim","não"))</f>
        <v/>
      </c>
    </row>
    <row r="240" customFormat="false" ht="15" hidden="false" customHeight="false" outlineLevel="0" collapsed="false">
      <c r="A240" s="6" t="str">
        <f aca="false">1_lista!A239</f>
        <v>Violaceae</v>
      </c>
      <c r="B240" s="6" t="str">
        <f aca="false">IF(1_lista!G239="","",1_lista!G239)</f>
        <v>Rinorea racemosa</v>
      </c>
      <c r="C240" s="6" t="str">
        <f aca="false">IF($B240="","",IF(IFERROR(INDEX(2_plantminer!$A$2:$Z$2000,MATCH($B240,INDEX(2_plantminer!$A$2:$Z$2000,0,MATCH("original.search",2_plantminer!$A$1:$Z$1,0)),0),MATCH("search.str",2_plantminer!$A$1:$Z$1,0))&amp;"","")="NA","",IFERROR(INDEX(2_plantminer!$A$2:$Z$2000,MATCH($B240,INDEX(2_plantminer!$A$2:$Z$2000,0,MATCH("original.search",2_plantminer!$A$1:$Z$1,0)),0),MATCH("search.str",2_plantminer!$A$1:$Z$1,0))&amp;"","")))</f>
        <v/>
      </c>
      <c r="D240" s="6" t="str">
        <f aca="false">IF($B240="","",IF(IFERROR(INDEX(2_plantminer!$A$2:$Z$2000,MATCH($B240,INDEX(2_plantminer!$A$2:$Z$2000,0,MATCH("original.search",2_plantminer!$A$1:$Z$1,0)),0),MATCH("scientific.name",2_plantminer!$A$1:$Z$1,0))&amp;"","")="NA","",IFERROR(INDEX(2_plantminer!$A$2:$Z$2000,MATCH($B240,INDEX(2_plantminer!$A$2:$Z$2000,0,MATCH("original.search",2_plantminer!$A$1:$Z$1,0)),0),MATCH("scientific.name",2_plantminer!$A$1:$Z$1,0))&amp;"","")))</f>
        <v/>
      </c>
      <c r="E240" s="6" t="str">
        <f aca="false">IF($B240="","",IF(IFERROR(INDEX(2_plantminer!$A$2:$Z$2000,MATCH($B240,INDEX(2_plantminer!$A$2:$Z$2000,0,MATCH("original.search",2_plantminer!$A$1:$Z$1,0)),0),MATCH("family",2_plantminer!$A$1:$Z$1,0))&amp;"","")="NA","",IFERROR(INDEX(2_plantminer!$A$2:$Z$2000,MATCH($B240,INDEX(2_plantminer!$A$2:$Z$2000,0,MATCH("original.search",2_plantminer!$A$1:$Z$1,0)),0),MATCH("family",2_plantminer!$A$1:$Z$1,0))&amp;"","")))</f>
        <v/>
      </c>
      <c r="F240" s="6" t="str">
        <f aca="false">IF($B240="","",IF(IFERROR(INDEX(2_plantminer!$A$2:$Z$2000,MATCH($B240,INDEX(2_plantminer!$A$2:$Z$2000,0,MATCH("original.search",2_plantminer!$A$1:$Z$1,0)),0),MATCH("notes",2_plantminer!$A$1:$Z$1,0))&amp;"","")="NA","",IFERROR(INDEX(2_plantminer!$A$2:$Z$2000,MATCH($B240,INDEX(2_plantminer!$A$2:$Z$2000,0,MATCH("original.search",2_plantminer!$A$1:$Z$1,0)),0),MATCH("notes",2_plantminer!$A$1:$Z$1,0))&amp;"","")))</f>
        <v/>
      </c>
      <c r="G240" s="6" t="str">
        <f aca="false">IF($B240="","",IF(IFERROR(INDEX(2_plantminer!$A$2:$Z$2000,MATCH($B240,INDEX(2_plantminer!$A$2:$Z$2000,0,MATCH("original.search",2_plantminer!$A$1:$Z$1,0)),0),MATCH("occurrence",2_plantminer!$A$1:$Z$1,0))&amp;"","")="NA","",IFERROR(INDEX(2_plantminer!$A$2:$Z$2000,MATCH($B240,INDEX(2_plantminer!$A$2:$Z$2000,0,MATCH("original.search",2_plantminer!$A$1:$Z$1,0)),0),MATCH("occurrence",2_plantminer!$A$1:$Z$1,0))&amp;"","")))</f>
        <v/>
      </c>
      <c r="H240" s="6" t="str">
        <f aca="false">IF($B240="","",IF(IFERROR(INDEX(2_plantminer!$A$2:$Z$2000,MATCH($B240,INDEX(2_plantminer!$A$2:$Z$2000,0,MATCH("original.search",2_plantminer!$A$1:$Z$1,0)),0),MATCH("establishment",2_plantminer!$A$1:$Z$1,0))&amp;"","")="NA","",IFERROR(INDEX(2_plantminer!$A$2:$Z$2000,MATCH($B240,INDEX(2_plantminer!$A$2:$Z$2000,0,MATCH("original.search",2_plantminer!$A$1:$Z$1,0)),0),MATCH("establishment",2_plantminer!$A$1:$Z$1,0))&amp;"","")))</f>
        <v/>
      </c>
      <c r="I240" s="6" t="str">
        <f aca="false">IF($B240="","",IF(IFERROR(INDEX(2_plantminer!$A$2:$Z$2000,MATCH($B240,INDEX(2_plantminer!$A$2:$Z$2000,0,MATCH("original.search",2_plantminer!$A$1:$Z$1,0)),0),MATCH("domain",2_plantminer!$A$1:$Z$1,0))&amp;"","")="NA","",IFERROR(INDEX(2_plantminer!$A$2:$Z$2000,MATCH($B240,INDEX(2_plantminer!$A$2:$Z$2000,0,MATCH("original.search",2_plantminer!$A$1:$Z$1,0)),0),MATCH("domain",2_plantminer!$A$1:$Z$1,0))&amp;"","")))</f>
        <v/>
      </c>
      <c r="J240" s="6" t="str">
        <f aca="false">IF(OR($B240="",$G240=""),"",IF(ISNUMBER(SEARCH("BR-AM",$G240)),"sim","não"))</f>
        <v/>
      </c>
      <c r="K240" s="6" t="str">
        <f aca="false">IF($E240="","",IF($E240=$A240,"não","sim"))</f>
        <v/>
      </c>
      <c r="L240" s="6" t="str">
        <f aca="false">IF($B240="","indeterminada",IF(COUNTIF(2_plantminer!$A$1:$Z$1,"original.search")=0,"falta o resultado do Plantminer",IF(ISNUMBER(SEARCH("not found",$F240)),"não encontrado → Flora e Funga",IF(AND($C240="",$F240=""),"sem resultado do Plantminer (confira se colou)",IF(ISNUMBER(SEARCH("check",$F240)),"ambíguo → Flora e Funga",IF(AND(ISNUMBER(SEARCH("misspelled",$F240)),ISNUMBER(SEARCH("synonym",$F240))),"grafia corrigida e sinônimo substituído",IF(ISNUMBER(SEARCH("misspelled",$F240)),"grafia corrigida",IF(ISNUMBER(SEARCH("synonym",$F240)),"sinônimo substituído",IF(AND($C240&lt;&gt;"",$G240="",COUNTIF($C240,"* *")&gt;0),"sem ocorrência no resultado → Flora e Funga",IF($J240="não","fora do AM → conferir identificação","OK"))))))))))</f>
        <v>sem resultado do Plantminer (confira se colou)</v>
      </c>
      <c r="M240" s="9"/>
      <c r="N240" s="9"/>
      <c r="O240" s="9"/>
      <c r="P240" s="9"/>
      <c r="Q240" s="9"/>
      <c r="R240" s="6" t="str">
        <f aca="false">IF($M240="","",IF(COUNTIF($M$3:$M$242,$M240)&gt;1,"sim","não"))</f>
        <v/>
      </c>
    </row>
    <row r="241" customFormat="false" ht="15" hidden="false" customHeight="false" outlineLevel="0" collapsed="false">
      <c r="A241" s="6" t="str">
        <f aca="false">1_lista!A240</f>
        <v>Vochysiaceae</v>
      </c>
      <c r="B241" s="6" t="str">
        <f aca="false">IF(1_lista!G240="","",1_lista!G240)</f>
        <v>Erisma bicolor</v>
      </c>
      <c r="C241" s="6" t="str">
        <f aca="false">IF($B241="","",IF(IFERROR(INDEX(2_plantminer!$A$2:$Z$2000,MATCH($B241,INDEX(2_plantminer!$A$2:$Z$2000,0,MATCH("original.search",2_plantminer!$A$1:$Z$1,0)),0),MATCH("search.str",2_plantminer!$A$1:$Z$1,0))&amp;"","")="NA","",IFERROR(INDEX(2_plantminer!$A$2:$Z$2000,MATCH($B241,INDEX(2_plantminer!$A$2:$Z$2000,0,MATCH("original.search",2_plantminer!$A$1:$Z$1,0)),0),MATCH("search.str",2_plantminer!$A$1:$Z$1,0))&amp;"","")))</f>
        <v/>
      </c>
      <c r="D241" s="6" t="str">
        <f aca="false">IF($B241="","",IF(IFERROR(INDEX(2_plantminer!$A$2:$Z$2000,MATCH($B241,INDEX(2_plantminer!$A$2:$Z$2000,0,MATCH("original.search",2_plantminer!$A$1:$Z$1,0)),0),MATCH("scientific.name",2_plantminer!$A$1:$Z$1,0))&amp;"","")="NA","",IFERROR(INDEX(2_plantminer!$A$2:$Z$2000,MATCH($B241,INDEX(2_plantminer!$A$2:$Z$2000,0,MATCH("original.search",2_plantminer!$A$1:$Z$1,0)),0),MATCH("scientific.name",2_plantminer!$A$1:$Z$1,0))&amp;"","")))</f>
        <v/>
      </c>
      <c r="E241" s="6" t="str">
        <f aca="false">IF($B241="","",IF(IFERROR(INDEX(2_plantminer!$A$2:$Z$2000,MATCH($B241,INDEX(2_plantminer!$A$2:$Z$2000,0,MATCH("original.search",2_plantminer!$A$1:$Z$1,0)),0),MATCH("family",2_plantminer!$A$1:$Z$1,0))&amp;"","")="NA","",IFERROR(INDEX(2_plantminer!$A$2:$Z$2000,MATCH($B241,INDEX(2_plantminer!$A$2:$Z$2000,0,MATCH("original.search",2_plantminer!$A$1:$Z$1,0)),0),MATCH("family",2_plantminer!$A$1:$Z$1,0))&amp;"","")))</f>
        <v/>
      </c>
      <c r="F241" s="6" t="str">
        <f aca="false">IF($B241="","",IF(IFERROR(INDEX(2_plantminer!$A$2:$Z$2000,MATCH($B241,INDEX(2_plantminer!$A$2:$Z$2000,0,MATCH("original.search",2_plantminer!$A$1:$Z$1,0)),0),MATCH("notes",2_plantminer!$A$1:$Z$1,0))&amp;"","")="NA","",IFERROR(INDEX(2_plantminer!$A$2:$Z$2000,MATCH($B241,INDEX(2_plantminer!$A$2:$Z$2000,0,MATCH("original.search",2_plantminer!$A$1:$Z$1,0)),0),MATCH("notes",2_plantminer!$A$1:$Z$1,0))&amp;"","")))</f>
        <v/>
      </c>
      <c r="G241" s="6" t="str">
        <f aca="false">IF($B241="","",IF(IFERROR(INDEX(2_plantminer!$A$2:$Z$2000,MATCH($B241,INDEX(2_plantminer!$A$2:$Z$2000,0,MATCH("original.search",2_plantminer!$A$1:$Z$1,0)),0),MATCH("occurrence",2_plantminer!$A$1:$Z$1,0))&amp;"","")="NA","",IFERROR(INDEX(2_plantminer!$A$2:$Z$2000,MATCH($B241,INDEX(2_plantminer!$A$2:$Z$2000,0,MATCH("original.search",2_plantminer!$A$1:$Z$1,0)),0),MATCH("occurrence",2_plantminer!$A$1:$Z$1,0))&amp;"","")))</f>
        <v/>
      </c>
      <c r="H241" s="6" t="str">
        <f aca="false">IF($B241="","",IF(IFERROR(INDEX(2_plantminer!$A$2:$Z$2000,MATCH($B241,INDEX(2_plantminer!$A$2:$Z$2000,0,MATCH("original.search",2_plantminer!$A$1:$Z$1,0)),0),MATCH("establishment",2_plantminer!$A$1:$Z$1,0))&amp;"","")="NA","",IFERROR(INDEX(2_plantminer!$A$2:$Z$2000,MATCH($B241,INDEX(2_plantminer!$A$2:$Z$2000,0,MATCH("original.search",2_plantminer!$A$1:$Z$1,0)),0),MATCH("establishment",2_plantminer!$A$1:$Z$1,0))&amp;"","")))</f>
        <v/>
      </c>
      <c r="I241" s="6" t="str">
        <f aca="false">IF($B241="","",IF(IFERROR(INDEX(2_plantminer!$A$2:$Z$2000,MATCH($B241,INDEX(2_plantminer!$A$2:$Z$2000,0,MATCH("original.search",2_plantminer!$A$1:$Z$1,0)),0),MATCH("domain",2_plantminer!$A$1:$Z$1,0))&amp;"","")="NA","",IFERROR(INDEX(2_plantminer!$A$2:$Z$2000,MATCH($B241,INDEX(2_plantminer!$A$2:$Z$2000,0,MATCH("original.search",2_plantminer!$A$1:$Z$1,0)),0),MATCH("domain",2_plantminer!$A$1:$Z$1,0))&amp;"","")))</f>
        <v/>
      </c>
      <c r="J241" s="6" t="str">
        <f aca="false">IF(OR($B241="",$G241=""),"",IF(ISNUMBER(SEARCH("BR-AM",$G241)),"sim","não"))</f>
        <v/>
      </c>
      <c r="K241" s="6" t="str">
        <f aca="false">IF($E241="","",IF($E241=$A241,"não","sim"))</f>
        <v/>
      </c>
      <c r="L241" s="6" t="str">
        <f aca="false">IF($B241="","indeterminada",IF(COUNTIF(2_plantminer!$A$1:$Z$1,"original.search")=0,"falta o resultado do Plantminer",IF(ISNUMBER(SEARCH("not found",$F241)),"não encontrado → Flora e Funga",IF(AND($C241="",$F241=""),"sem resultado do Plantminer (confira se colou)",IF(ISNUMBER(SEARCH("check",$F241)),"ambíguo → Flora e Funga",IF(AND(ISNUMBER(SEARCH("misspelled",$F241)),ISNUMBER(SEARCH("synonym",$F241))),"grafia corrigida e sinônimo substituído",IF(ISNUMBER(SEARCH("misspelled",$F241)),"grafia corrigida",IF(ISNUMBER(SEARCH("synonym",$F241)),"sinônimo substituído",IF(AND($C241&lt;&gt;"",$G241="",COUNTIF($C241,"* *")&gt;0),"sem ocorrência no resultado → Flora e Funga",IF($J241="não","fora do AM → conferir identificação","OK"))))))))))</f>
        <v>sem resultado do Plantminer (confira se colou)</v>
      </c>
      <c r="M241" s="9"/>
      <c r="N241" s="9"/>
      <c r="O241" s="9"/>
      <c r="P241" s="9"/>
      <c r="Q241" s="9"/>
      <c r="R241" s="6" t="str">
        <f aca="false">IF($M241="","",IF(COUNTIF($M$3:$M$242,$M241)&gt;1,"sim","não"))</f>
        <v/>
      </c>
    </row>
    <row r="242" customFormat="false" ht="15" hidden="false" customHeight="false" outlineLevel="0" collapsed="false">
      <c r="A242" s="6" t="str">
        <f aca="false">1_lista!A241</f>
        <v>Vochysiaceae</v>
      </c>
      <c r="B242" s="6" t="str">
        <f aca="false">IF(1_lista!G241="","",1_lista!G241)</f>
        <v>Qualea paraensis</v>
      </c>
      <c r="C242" s="6" t="str">
        <f aca="false">IF($B242="","",IF(IFERROR(INDEX(2_plantminer!$A$2:$Z$2000,MATCH($B242,INDEX(2_plantminer!$A$2:$Z$2000,0,MATCH("original.search",2_plantminer!$A$1:$Z$1,0)),0),MATCH("search.str",2_plantminer!$A$1:$Z$1,0))&amp;"","")="NA","",IFERROR(INDEX(2_plantminer!$A$2:$Z$2000,MATCH($B242,INDEX(2_plantminer!$A$2:$Z$2000,0,MATCH("original.search",2_plantminer!$A$1:$Z$1,0)),0),MATCH("search.str",2_plantminer!$A$1:$Z$1,0))&amp;"","")))</f>
        <v/>
      </c>
      <c r="D242" s="6" t="str">
        <f aca="false">IF($B242="","",IF(IFERROR(INDEX(2_plantminer!$A$2:$Z$2000,MATCH($B242,INDEX(2_plantminer!$A$2:$Z$2000,0,MATCH("original.search",2_plantminer!$A$1:$Z$1,0)),0),MATCH("scientific.name",2_plantminer!$A$1:$Z$1,0))&amp;"","")="NA","",IFERROR(INDEX(2_plantminer!$A$2:$Z$2000,MATCH($B242,INDEX(2_plantminer!$A$2:$Z$2000,0,MATCH("original.search",2_plantminer!$A$1:$Z$1,0)),0),MATCH("scientific.name",2_plantminer!$A$1:$Z$1,0))&amp;"","")))</f>
        <v/>
      </c>
      <c r="E242" s="6" t="str">
        <f aca="false">IF($B242="","",IF(IFERROR(INDEX(2_plantminer!$A$2:$Z$2000,MATCH($B242,INDEX(2_plantminer!$A$2:$Z$2000,0,MATCH("original.search",2_plantminer!$A$1:$Z$1,0)),0),MATCH("family",2_plantminer!$A$1:$Z$1,0))&amp;"","")="NA","",IFERROR(INDEX(2_plantminer!$A$2:$Z$2000,MATCH($B242,INDEX(2_plantminer!$A$2:$Z$2000,0,MATCH("original.search",2_plantminer!$A$1:$Z$1,0)),0),MATCH("family",2_plantminer!$A$1:$Z$1,0))&amp;"","")))</f>
        <v/>
      </c>
      <c r="F242" s="6" t="str">
        <f aca="false">IF($B242="","",IF(IFERROR(INDEX(2_plantminer!$A$2:$Z$2000,MATCH($B242,INDEX(2_plantminer!$A$2:$Z$2000,0,MATCH("original.search",2_plantminer!$A$1:$Z$1,0)),0),MATCH("notes",2_plantminer!$A$1:$Z$1,0))&amp;"","")="NA","",IFERROR(INDEX(2_plantminer!$A$2:$Z$2000,MATCH($B242,INDEX(2_plantminer!$A$2:$Z$2000,0,MATCH("original.search",2_plantminer!$A$1:$Z$1,0)),0),MATCH("notes",2_plantminer!$A$1:$Z$1,0))&amp;"","")))</f>
        <v/>
      </c>
      <c r="G242" s="6" t="str">
        <f aca="false">IF($B242="","",IF(IFERROR(INDEX(2_plantminer!$A$2:$Z$2000,MATCH($B242,INDEX(2_plantminer!$A$2:$Z$2000,0,MATCH("original.search",2_plantminer!$A$1:$Z$1,0)),0),MATCH("occurrence",2_plantminer!$A$1:$Z$1,0))&amp;"","")="NA","",IFERROR(INDEX(2_plantminer!$A$2:$Z$2000,MATCH($B242,INDEX(2_plantminer!$A$2:$Z$2000,0,MATCH("original.search",2_plantminer!$A$1:$Z$1,0)),0),MATCH("occurrence",2_plantminer!$A$1:$Z$1,0))&amp;"","")))</f>
        <v/>
      </c>
      <c r="H242" s="6" t="str">
        <f aca="false">IF($B242="","",IF(IFERROR(INDEX(2_plantminer!$A$2:$Z$2000,MATCH($B242,INDEX(2_plantminer!$A$2:$Z$2000,0,MATCH("original.search",2_plantminer!$A$1:$Z$1,0)),0),MATCH("establishment",2_plantminer!$A$1:$Z$1,0))&amp;"","")="NA","",IFERROR(INDEX(2_plantminer!$A$2:$Z$2000,MATCH($B242,INDEX(2_plantminer!$A$2:$Z$2000,0,MATCH("original.search",2_plantminer!$A$1:$Z$1,0)),0),MATCH("establishment",2_plantminer!$A$1:$Z$1,0))&amp;"","")))</f>
        <v/>
      </c>
      <c r="I242" s="6" t="str">
        <f aca="false">IF($B242="","",IF(IFERROR(INDEX(2_plantminer!$A$2:$Z$2000,MATCH($B242,INDEX(2_plantminer!$A$2:$Z$2000,0,MATCH("original.search",2_plantminer!$A$1:$Z$1,0)),0),MATCH("domain",2_plantminer!$A$1:$Z$1,0))&amp;"","")="NA","",IFERROR(INDEX(2_plantminer!$A$2:$Z$2000,MATCH($B242,INDEX(2_plantminer!$A$2:$Z$2000,0,MATCH("original.search",2_plantminer!$A$1:$Z$1,0)),0),MATCH("domain",2_plantminer!$A$1:$Z$1,0))&amp;"","")))</f>
        <v/>
      </c>
      <c r="J242" s="6" t="str">
        <f aca="false">IF(OR($B242="",$G242=""),"",IF(ISNUMBER(SEARCH("BR-AM",$G242)),"sim","não"))</f>
        <v/>
      </c>
      <c r="K242" s="6" t="str">
        <f aca="false">IF($E242="","",IF($E242=$A242,"não","sim"))</f>
        <v/>
      </c>
      <c r="L242" s="6" t="str">
        <f aca="false">IF($B242="","indeterminada",IF(COUNTIF(2_plantminer!$A$1:$Z$1,"original.search")=0,"falta o resultado do Plantminer",IF(ISNUMBER(SEARCH("not found",$F242)),"não encontrado → Flora e Funga",IF(AND($C242="",$F242=""),"sem resultado do Plantminer (confira se colou)",IF(ISNUMBER(SEARCH("check",$F242)),"ambíguo → Flora e Funga",IF(AND(ISNUMBER(SEARCH("misspelled",$F242)),ISNUMBER(SEARCH("synonym",$F242))),"grafia corrigida e sinônimo substituído",IF(ISNUMBER(SEARCH("misspelled",$F242)),"grafia corrigida",IF(ISNUMBER(SEARCH("synonym",$F242)),"sinônimo substituído",IF(AND($C242&lt;&gt;"",$G242="",COUNTIF($C242,"* *")&gt;0),"sem ocorrência no resultado → Flora e Funga",IF($J242="não","fora do AM → conferir identificação","OK"))))))))))</f>
        <v>sem resultado do Plantminer (confira se colou)</v>
      </c>
      <c r="M242" s="9"/>
      <c r="N242" s="9"/>
      <c r="O242" s="9"/>
      <c r="P242" s="9"/>
      <c r="Q242" s="9"/>
      <c r="R242" s="6" t="str">
        <f aca="false">IF($M242="","",IF(COUNTIF($M$3:$M$242,$M242)&gt;1,"sim","não"))</f>
        <v/>
      </c>
    </row>
  </sheetData>
  <autoFilter ref="A2:R242"/>
  <conditionalFormatting sqref="L3:L242">
    <cfRule type="expression" priority="2" aboveAverage="0" equalAverage="0" bottom="0" percent="0" rank="0" text="" dxfId="6">
      <formula>ISNUMBER(SEARCH("Flora e Funga",$L3))</formula>
    </cfRule>
    <cfRule type="expression" priority="3" aboveAverage="0" equalAverage="0" bottom="0" percent="0" rank="0" text="" dxfId="7">
      <formula>OR(ISNUMBER(SEARCH("corrigida",$L3)),ISNUMBER(SEARCH("substituído",$L3)),ISNUMBER(SEARCH("fora do AM",$L3)))</formula>
    </cfRule>
  </conditionalFormatting>
  <conditionalFormatting sqref="R3:R242">
    <cfRule type="expression" priority="4" aboveAverage="0" equalAverage="0" bottom="0" percent="0" rank="0" text="" dxfId="6">
      <formula>$R3="sim"</formula>
    </cfRule>
  </conditionalFormatting>
  <dataValidations count="1">
    <dataValidation allowBlank="true" errorStyle="stop" operator="between" showDropDown="false" showErrorMessage="false" showInputMessage="false" sqref="O3:O242" type="list">
      <formula1>"Plantminer (Flora 2024),Flora e Funga do Brasil,Outra base (anotar)"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2"/>
  </cols>
  <sheetData>
    <row r="1" customFormat="false" ht="17.35" hidden="false" customHeight="false" outlineLevel="0" collapsed="false">
      <c r="A1" s="1" t="s">
        <v>353</v>
      </c>
      <c r="B1" s="3"/>
      <c r="C1" s="3"/>
      <c r="D1" s="3"/>
    </row>
    <row r="2" customFormat="false" ht="15" hidden="false" customHeight="false" outlineLevel="0" collapsed="false">
      <c r="A2" s="3"/>
      <c r="B2" s="3"/>
      <c r="C2" s="3"/>
      <c r="D2" s="3"/>
    </row>
    <row r="3" customFormat="false" ht="15" hidden="false" customHeight="false" outlineLevel="0" collapsed="false">
      <c r="A3" s="4" t="s">
        <v>354</v>
      </c>
      <c r="B3" s="3"/>
      <c r="C3" s="3"/>
      <c r="D3" s="3" t="s">
        <v>355</v>
      </c>
    </row>
    <row r="4" customFormat="false" ht="15" hidden="false" customHeight="false" outlineLevel="0" collapsed="false">
      <c r="A4" s="2" t="s">
        <v>356</v>
      </c>
      <c r="B4" s="6" t="n">
        <f aca="false">SUMPRODUCT((1_lista!$A$2:$A$241&lt;&gt;"Indeterminada")/COUNTIF(1_lista!$A$2:$A$241,1_lista!$A$2:$A$241))</f>
        <v>49</v>
      </c>
      <c r="C4" s="3"/>
      <c r="D4" s="3" t="s">
        <v>357</v>
      </c>
    </row>
    <row r="5" customFormat="false" ht="15" hidden="false" customHeight="false" outlineLevel="0" collapsed="false">
      <c r="A5" s="2" t="s">
        <v>358</v>
      </c>
      <c r="B5" s="6" t="n">
        <f aca="false">COUNTA(1_lista!$B$2:$B$241)</f>
        <v>240</v>
      </c>
      <c r="C5" s="3"/>
      <c r="D5" s="3"/>
    </row>
    <row r="6" customFormat="false" ht="15" hidden="false" customHeight="false" outlineLevel="0" collapsed="false">
      <c r="A6" s="2" t="s">
        <v>359</v>
      </c>
      <c r="B6" s="6" t="n">
        <f aca="false">COUNTIF(1_lista!$C$2:$C$241,"espécie")</f>
        <v>202</v>
      </c>
      <c r="C6" s="3"/>
      <c r="D6" s="3"/>
    </row>
    <row r="7" customFormat="false" ht="15" hidden="false" customHeight="false" outlineLevel="0" collapsed="false">
      <c r="A7" s="2" t="s">
        <v>360</v>
      </c>
      <c r="B7" s="6" t="n">
        <f aca="false">COUNTIF(1_lista!$C$2:$C$241,"gênero")</f>
        <v>35</v>
      </c>
      <c r="C7" s="3"/>
      <c r="D7" s="3"/>
    </row>
    <row r="8" customFormat="false" ht="15" hidden="false" customHeight="false" outlineLevel="0" collapsed="false">
      <c r="A8" s="2" t="s">
        <v>361</v>
      </c>
      <c r="B8" s="6" t="n">
        <f aca="false">COUNTIF(1_lista!$C$2:$C$241,"família")</f>
        <v>2</v>
      </c>
      <c r="C8" s="3"/>
      <c r="D8" s="3"/>
    </row>
    <row r="9" customFormat="false" ht="15" hidden="false" customHeight="false" outlineLevel="0" collapsed="false">
      <c r="A9" s="2" t="s">
        <v>362</v>
      </c>
      <c r="B9" s="6" t="n">
        <f aca="false">COUNTIF(1_lista!$C$2:$C$241,"indeterminada")</f>
        <v>1</v>
      </c>
      <c r="C9" s="3"/>
      <c r="D9" s="3"/>
    </row>
    <row r="10" customFormat="false" ht="15" hidden="false" customHeight="false" outlineLevel="0" collapsed="false">
      <c r="A10" s="2" t="s">
        <v>363</v>
      </c>
      <c r="B10" s="6" t="n">
        <f aca="false">COUNTIF(1_lista!$D$2:$D$241,"cf.")</f>
        <v>18</v>
      </c>
      <c r="C10" s="3"/>
      <c r="D10" s="3"/>
    </row>
    <row r="11" customFormat="false" ht="15" hidden="false" customHeight="false" outlineLevel="0" collapsed="false">
      <c r="A11" s="2" t="s">
        <v>364</v>
      </c>
      <c r="B11" s="6" t="n">
        <f aca="false">COUNTIF(1_lista!$D$2:$D$241,"aff.")</f>
        <v>2</v>
      </c>
      <c r="C11" s="3"/>
      <c r="D11" s="3"/>
    </row>
    <row r="12" customFormat="false" ht="15" hidden="false" customHeight="false" outlineLevel="0" collapsed="false">
      <c r="A12" s="4"/>
      <c r="B12" s="3"/>
      <c r="C12" s="3"/>
      <c r="D12" s="3"/>
    </row>
    <row r="13" customFormat="false" ht="15" hidden="false" customHeight="false" outlineLevel="0" collapsed="false">
      <c r="A13" s="4" t="s">
        <v>365</v>
      </c>
      <c r="B13" s="3"/>
      <c r="C13" s="3"/>
      <c r="D13" s="3"/>
    </row>
    <row r="14" customFormat="false" ht="15" hidden="false" customHeight="false" outlineLevel="0" collapsed="false">
      <c r="A14" s="2" t="s">
        <v>366</v>
      </c>
      <c r="B14" s="6" t="n">
        <f aca="false">COUNTIF(3_resultado!$L$3:$L$242,"grafia corrigida*")</f>
        <v>0</v>
      </c>
      <c r="C14" s="3"/>
      <c r="D14" s="3"/>
    </row>
    <row r="15" customFormat="false" ht="15" hidden="false" customHeight="false" outlineLevel="0" collapsed="false">
      <c r="A15" s="2" t="s">
        <v>367</v>
      </c>
      <c r="B15" s="6" t="n">
        <f aca="false">COUNTIF(3_resultado!$L$3:$L$242,"*sinônimo substituído")</f>
        <v>0</v>
      </c>
      <c r="C15" s="3"/>
      <c r="D15" s="3"/>
    </row>
    <row r="16" customFormat="false" ht="15" hidden="false" customHeight="false" outlineLevel="0" collapsed="false">
      <c r="A16" s="2" t="s">
        <v>368</v>
      </c>
      <c r="B16" s="6" t="n">
        <f aca="false">COUNTIF(3_resultado!$L$3:$L$242,"não encontrado*")</f>
        <v>0</v>
      </c>
      <c r="C16" s="3"/>
      <c r="D16" s="3"/>
    </row>
    <row r="17" customFormat="false" ht="15" hidden="false" customHeight="false" outlineLevel="0" collapsed="false">
      <c r="A17" s="2" t="s">
        <v>369</v>
      </c>
      <c r="B17" s="6" t="n">
        <f aca="false">COUNTIF(3_resultado!$L$3:$L$242,"sem ocorrência*")</f>
        <v>0</v>
      </c>
      <c r="C17" s="3"/>
      <c r="D17" s="3"/>
    </row>
    <row r="18" customFormat="false" ht="15" hidden="false" customHeight="false" outlineLevel="0" collapsed="false">
      <c r="A18" s="2" t="s">
        <v>370</v>
      </c>
      <c r="B18" s="6" t="n">
        <f aca="false">COUNTIF(3_resultado!$L$3:$L$242,"fora do AM*")</f>
        <v>0</v>
      </c>
      <c r="C18" s="3"/>
      <c r="D18" s="3"/>
    </row>
    <row r="19" customFormat="false" ht="15" hidden="false" customHeight="false" outlineLevel="0" collapsed="false">
      <c r="A19" s="2" t="s">
        <v>371</v>
      </c>
      <c r="B19" s="6" t="n">
        <f aca="false">COUNTIF(3_resultado!$L$3:$L$242,"OK")</f>
        <v>0</v>
      </c>
      <c r="C19" s="3"/>
      <c r="D19" s="3"/>
    </row>
    <row r="20" customFormat="false" ht="15" hidden="false" customHeight="false" outlineLevel="0" collapsed="false">
      <c r="A20" s="2" t="s">
        <v>372</v>
      </c>
      <c r="B20" s="6" t="n">
        <f aca="false">COUNTIF(3_resultado!$K$3:$K$242,"sim")</f>
        <v>0</v>
      </c>
      <c r="C20" s="3"/>
      <c r="D20" s="3"/>
    </row>
    <row r="21" customFormat="false" ht="15" hidden="false" customHeight="false" outlineLevel="0" collapsed="false">
      <c r="A21" s="2" t="s">
        <v>373</v>
      </c>
      <c r="B21" s="6" t="n">
        <f aca="false">SUMPRODUCT((3_resultado!$E$3:$E$242&lt;&gt;"")/COUNTIF(3_resultado!$E$3:$E$242,3_resultado!$E$3:$E$242&amp;""))</f>
        <v>0</v>
      </c>
      <c r="C21" s="3"/>
      <c r="D21" s="3"/>
    </row>
    <row r="22" customFormat="false" ht="15" hidden="false" customHeight="false" outlineLevel="0" collapsed="false">
      <c r="A22" s="4"/>
      <c r="B22" s="3"/>
      <c r="C22" s="3"/>
      <c r="D22" s="3"/>
    </row>
    <row r="23" customFormat="false" ht="15" hidden="false" customHeight="false" outlineLevel="0" collapsed="false">
      <c r="A23" s="4" t="s">
        <v>374</v>
      </c>
      <c r="B23" s="3"/>
      <c r="C23" s="3"/>
      <c r="D23" s="3"/>
    </row>
    <row r="24" customFormat="false" ht="15" hidden="false" customHeight="false" outlineLevel="0" collapsed="false">
      <c r="A24" s="2" t="s">
        <v>375</v>
      </c>
      <c r="B24" s="6" t="n">
        <f aca="false">COUNTA(3_resultado!$M$3:$M$242)</f>
        <v>0</v>
      </c>
      <c r="C24" s="3"/>
      <c r="D24" s="3"/>
    </row>
    <row r="25" customFormat="false" ht="15" hidden="false" customHeight="false" outlineLevel="0" collapsed="false">
      <c r="A25" s="2" t="s">
        <v>376</v>
      </c>
      <c r="B25" s="6" t="n">
        <f aca="false">COUNTIF(3_resultado!$R$3:$R$242,"sim")</f>
        <v>0</v>
      </c>
      <c r="C25" s="3"/>
      <c r="D25" s="3"/>
    </row>
    <row r="26" customFormat="false" ht="15" hidden="false" customHeight="false" outlineLevel="0" collapsed="false">
      <c r="A26" s="2" t="s">
        <v>377</v>
      </c>
      <c r="B26" s="6" t="n">
        <f aca="false">SUMPRODUCT((3_resultado!$N$3:$N$242&lt;&gt;"")/COUNTIF(3_resultado!$N$3:$N$242,3_resultado!$N$3:$N$242&amp;""))</f>
        <v>0</v>
      </c>
      <c r="C26" s="3"/>
      <c r="D26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2026-10-13T05:29:15Z</dcterms:created>
  <dc:creator>openpyxl</dc:creator>
  <dc:description/>
  <dc:language>en-US</dc:language>
  <cp:lastModifiedBy/>
  <dcterms:modified xsi:type="dcterms:W3CDTF">2026-10-13T05:29:15Z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